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fileVersion appName="xl" lastEdited="4" lowestEdited="4" rupBuild="9302"/>
  <mc:AlternateContent xmlns:mc="http://schemas.openxmlformats.org/markup-compatibility/2006">
    <mc:Choice Requires="x15">
      <x15ac:absPath xmlns:x15ac="http://schemas.microsoft.com/office/spreadsheetml/2010/11/ac" url="Z:\Technicky_Usek\Priprava_staveb\III_221 27_ Velichov_SZ\ROZPOČET\FINAL_10_2023\"/>
    </mc:Choice>
  </mc:AlternateContent>
  <bookViews>
    <workbookView xWindow="240" yWindow="120" windowWidth="14940" windowHeight="9225"/>
  </bookViews>
  <sheets>
    <sheet name="Souhrn" sheetId="1" r:id="rId1"/>
    <sheet name="0 - 001" sheetId="2" r:id="rId2"/>
    <sheet name="1 - 101" sheetId="3" r:id="rId3"/>
    <sheet name="2 - 251" sheetId="4" r:id="rId4"/>
    <sheet name="3 - 301" sheetId="5" r:id="rId5"/>
    <sheet name="4 - 521" sheetId="6" r:id="rId6"/>
    <sheet name="5 - 861" sheetId="7" r:id="rId7"/>
  </sheets>
  <definedNames>
    <definedName name="_xlnm.Print_Area" localSheetId="0">Souhrn!$A$1:$G$29</definedName>
    <definedName name="_xlnm.Print_Titles" localSheetId="0">Souhrn!$17:$19</definedName>
    <definedName name="_xlnm.Print_Area" localSheetId="1">'0 - 001'!$A$1:$M$83</definedName>
    <definedName name="_xlnm.Print_Titles" localSheetId="1">'0 - 001'!$22:$24</definedName>
    <definedName name="_xlnm.Print_Area" localSheetId="2">'1 - 101'!$A$1:$M$307</definedName>
    <definedName name="_xlnm.Print_Titles" localSheetId="2">'1 - 101'!$28:$30</definedName>
    <definedName name="_xlnm.Print_Area" localSheetId="3">'2 - 251'!$A$1:$M$236</definedName>
    <definedName name="_xlnm.Print_Titles" localSheetId="3">'2 - 251'!$29:$31</definedName>
    <definedName name="_xlnm.Print_Area" localSheetId="4">'3 - 301'!$A$1:$M$182</definedName>
    <definedName name="_xlnm.Print_Titles" localSheetId="4">'3 - 301'!$28:$30</definedName>
    <definedName name="_xlnm.Print_Area" localSheetId="5">'4 - 521'!$A$1:$M$115</definedName>
    <definedName name="_xlnm.Print_Titles" localSheetId="5">'4 - 521'!$25:$27</definedName>
    <definedName name="_xlnm.Print_Area" localSheetId="6">'5 - 861'!$A$1:$M$57</definedName>
    <definedName name="_xlnm.Print_Titles" localSheetId="6">'5 - 861'!$23:$25</definedName>
  </definedNames>
  <calcPr/>
</workbook>
</file>

<file path=xl/calcChain.xml><?xml version="1.0" encoding="utf-8"?>
<calcChain xmlns="http://schemas.openxmlformats.org/spreadsheetml/2006/main">
  <c i="7" l="1" r="R35"/>
  <c r="R40"/>
  <c r="I35"/>
  <c r="Q35"/>
  <c r="Q40"/>
  <c r="R27"/>
  <c r="R32"/>
  <c r="I27"/>
  <c r="Q27"/>
  <c r="Q32"/>
  <c r="A13"/>
  <c i="6" r="R93"/>
  <c r="R98"/>
  <c r="Q93"/>
  <c r="Q98"/>
  <c r="I93"/>
  <c r="J93"/>
  <c r="H99"/>
  <c r="K23"/>
  <c r="R85"/>
  <c r="I85"/>
  <c r="J85"/>
  <c r="L85"/>
  <c r="R80"/>
  <c r="R90"/>
  <c r="I80"/>
  <c r="Q80"/>
  <c r="R72"/>
  <c r="I72"/>
  <c r="J72"/>
  <c r="L72"/>
  <c r="R67"/>
  <c r="I67"/>
  <c r="J67"/>
  <c r="L67"/>
  <c r="R62"/>
  <c r="I62"/>
  <c r="J62"/>
  <c r="L62"/>
  <c r="R57"/>
  <c r="I57"/>
  <c r="J57"/>
  <c r="L57"/>
  <c r="R52"/>
  <c r="I52"/>
  <c r="Q52"/>
  <c r="R47"/>
  <c r="R77"/>
  <c r="I47"/>
  <c r="Q47"/>
  <c r="R39"/>
  <c r="I39"/>
  <c r="Q39"/>
  <c r="R34"/>
  <c r="I34"/>
  <c r="Q34"/>
  <c r="R29"/>
  <c r="R44"/>
  <c r="I29"/>
  <c r="J29"/>
  <c r="A13"/>
  <c i="5" r="R160"/>
  <c r="R165"/>
  <c r="I160"/>
  <c r="J160"/>
  <c r="H166"/>
  <c r="K26"/>
  <c r="R152"/>
  <c r="I152"/>
  <c r="J152"/>
  <c r="L152"/>
  <c r="R147"/>
  <c r="Q147"/>
  <c r="I147"/>
  <c r="J147"/>
  <c r="L147"/>
  <c r="R142"/>
  <c r="I142"/>
  <c r="Q142"/>
  <c r="R137"/>
  <c r="I137"/>
  <c r="J137"/>
  <c r="L137"/>
  <c r="R132"/>
  <c r="I132"/>
  <c r="Q132"/>
  <c r="R127"/>
  <c r="Q127"/>
  <c r="I127"/>
  <c r="J127"/>
  <c r="L127"/>
  <c r="R122"/>
  <c r="I122"/>
  <c r="J122"/>
  <c r="L122"/>
  <c r="R117"/>
  <c r="I117"/>
  <c r="J117"/>
  <c r="L117"/>
  <c r="R112"/>
  <c r="Q112"/>
  <c r="I112"/>
  <c r="J112"/>
  <c r="L112"/>
  <c r="R107"/>
  <c r="I107"/>
  <c r="Q107"/>
  <c r="R102"/>
  <c r="Q102"/>
  <c r="I102"/>
  <c r="J102"/>
  <c r="L102"/>
  <c r="R97"/>
  <c r="R157"/>
  <c r="I97"/>
  <c r="Q97"/>
  <c r="R89"/>
  <c r="R94"/>
  <c r="I89"/>
  <c r="Q89"/>
  <c r="Q94"/>
  <c r="R81"/>
  <c r="R86"/>
  <c r="I81"/>
  <c r="J81"/>
  <c r="L81"/>
  <c r="L86"/>
  <c r="R73"/>
  <c r="R78"/>
  <c r="I73"/>
  <c r="J73"/>
  <c r="H79"/>
  <c r="K22"/>
  <c r="R65"/>
  <c r="I65"/>
  <c r="J65"/>
  <c r="L65"/>
  <c r="R60"/>
  <c r="I60"/>
  <c r="Q60"/>
  <c r="R55"/>
  <c r="I55"/>
  <c r="J55"/>
  <c r="L55"/>
  <c r="R50"/>
  <c r="I50"/>
  <c r="J50"/>
  <c r="L50"/>
  <c r="R45"/>
  <c r="R70"/>
  <c r="I45"/>
  <c r="Q45"/>
  <c r="R37"/>
  <c r="I37"/>
  <c r="J37"/>
  <c r="L37"/>
  <c r="R32"/>
  <c r="R42"/>
  <c r="I32"/>
  <c r="J32"/>
  <c r="H43"/>
  <c r="A13"/>
  <c i="4" r="R214"/>
  <c r="I214"/>
  <c r="J214"/>
  <c r="L214"/>
  <c r="R209"/>
  <c r="I209"/>
  <c r="J209"/>
  <c r="L209"/>
  <c r="R204"/>
  <c r="R219"/>
  <c r="I204"/>
  <c r="J204"/>
  <c r="H220"/>
  <c r="K27"/>
  <c r="R196"/>
  <c r="I196"/>
  <c r="Q196"/>
  <c r="R191"/>
  <c r="I191"/>
  <c r="J191"/>
  <c r="L191"/>
  <c r="R186"/>
  <c r="R201"/>
  <c r="I186"/>
  <c r="Q186"/>
  <c r="R178"/>
  <c r="I178"/>
  <c r="Q178"/>
  <c r="R173"/>
  <c r="I173"/>
  <c r="J173"/>
  <c r="L173"/>
  <c r="R168"/>
  <c r="R183"/>
  <c r="Q168"/>
  <c r="I168"/>
  <c r="J168"/>
  <c r="L168"/>
  <c r="R160"/>
  <c r="I160"/>
  <c r="Q160"/>
  <c r="R155"/>
  <c r="I155"/>
  <c r="J155"/>
  <c r="L155"/>
  <c r="R150"/>
  <c r="R165"/>
  <c r="I150"/>
  <c r="Q150"/>
  <c r="R142"/>
  <c r="I142"/>
  <c r="J142"/>
  <c r="L142"/>
  <c r="R137"/>
  <c r="Q137"/>
  <c r="I137"/>
  <c r="J137"/>
  <c r="L137"/>
  <c r="R132"/>
  <c r="I132"/>
  <c r="J132"/>
  <c r="L132"/>
  <c r="R127"/>
  <c r="I127"/>
  <c r="J127"/>
  <c r="L127"/>
  <c r="R122"/>
  <c r="I122"/>
  <c r="J122"/>
  <c r="L122"/>
  <c r="R117"/>
  <c r="I117"/>
  <c r="Q117"/>
  <c r="R112"/>
  <c r="R147"/>
  <c r="I112"/>
  <c r="J112"/>
  <c r="R104"/>
  <c r="I104"/>
  <c r="Q104"/>
  <c r="R99"/>
  <c r="I99"/>
  <c r="J99"/>
  <c r="L99"/>
  <c r="R94"/>
  <c r="I94"/>
  <c r="J94"/>
  <c r="L94"/>
  <c r="R89"/>
  <c r="I89"/>
  <c r="Q89"/>
  <c r="R84"/>
  <c r="I84"/>
  <c r="Q84"/>
  <c r="R79"/>
  <c r="R109"/>
  <c r="I79"/>
  <c r="J79"/>
  <c r="R71"/>
  <c r="I71"/>
  <c r="Q71"/>
  <c r="R66"/>
  <c r="I66"/>
  <c r="Q66"/>
  <c r="R61"/>
  <c r="I61"/>
  <c r="J61"/>
  <c r="L61"/>
  <c r="R56"/>
  <c r="I56"/>
  <c r="Q56"/>
  <c r="R51"/>
  <c r="I51"/>
  <c r="Q51"/>
  <c r="R46"/>
  <c r="I46"/>
  <c r="Q46"/>
  <c r="R41"/>
  <c r="R76"/>
  <c r="I41"/>
  <c r="J41"/>
  <c r="R33"/>
  <c r="R38"/>
  <c r="I33"/>
  <c r="Q33"/>
  <c r="Q38"/>
  <c r="A13"/>
  <c i="3" r="R285"/>
  <c r="I285"/>
  <c r="Q285"/>
  <c r="R280"/>
  <c r="I280"/>
  <c r="J280"/>
  <c r="L280"/>
  <c r="R275"/>
  <c r="I275"/>
  <c r="Q275"/>
  <c r="R270"/>
  <c r="I270"/>
  <c r="Q270"/>
  <c r="R265"/>
  <c r="I265"/>
  <c r="Q265"/>
  <c r="R260"/>
  <c r="I260"/>
  <c r="J260"/>
  <c r="L260"/>
  <c r="R255"/>
  <c r="J255"/>
  <c r="L255"/>
  <c r="I255"/>
  <c r="Q255"/>
  <c r="R250"/>
  <c r="I250"/>
  <c r="J250"/>
  <c r="L250"/>
  <c r="R245"/>
  <c r="R290"/>
  <c r="Q245"/>
  <c r="I245"/>
  <c r="J245"/>
  <c r="R237"/>
  <c r="R242"/>
  <c r="Q237"/>
  <c r="Q242"/>
  <c r="I237"/>
  <c r="J237"/>
  <c r="H243"/>
  <c r="K25"/>
  <c r="R229"/>
  <c r="I229"/>
  <c r="Q229"/>
  <c r="R224"/>
  <c r="I224"/>
  <c r="J224"/>
  <c r="L224"/>
  <c r="R219"/>
  <c r="I219"/>
  <c r="J219"/>
  <c r="L219"/>
  <c r="R214"/>
  <c r="I214"/>
  <c r="Q214"/>
  <c r="R209"/>
  <c r="I209"/>
  <c r="J209"/>
  <c r="L209"/>
  <c r="R204"/>
  <c r="I204"/>
  <c r="J204"/>
  <c r="L204"/>
  <c r="R199"/>
  <c r="I199"/>
  <c r="J199"/>
  <c r="L199"/>
  <c r="R194"/>
  <c r="I194"/>
  <c r="Q194"/>
  <c r="R189"/>
  <c r="I189"/>
  <c r="Q189"/>
  <c r="R184"/>
  <c r="I184"/>
  <c r="J184"/>
  <c r="L184"/>
  <c r="R179"/>
  <c r="R234"/>
  <c r="I179"/>
  <c r="Q179"/>
  <c r="R171"/>
  <c r="I171"/>
  <c r="Q171"/>
  <c r="R166"/>
  <c r="R176"/>
  <c r="I166"/>
  <c r="J166"/>
  <c r="R158"/>
  <c r="R163"/>
  <c r="I158"/>
  <c r="J158"/>
  <c r="H163"/>
  <c r="R150"/>
  <c r="I150"/>
  <c r="Q150"/>
  <c r="R145"/>
  <c r="Q145"/>
  <c r="I145"/>
  <c r="J145"/>
  <c r="L145"/>
  <c r="R140"/>
  <c r="I140"/>
  <c r="Q140"/>
  <c r="R135"/>
  <c r="I135"/>
  <c r="J135"/>
  <c r="L135"/>
  <c r="R130"/>
  <c r="I130"/>
  <c r="J130"/>
  <c r="L130"/>
  <c r="R125"/>
  <c r="Q125"/>
  <c r="I125"/>
  <c r="J125"/>
  <c r="L125"/>
  <c r="R120"/>
  <c r="I120"/>
  <c r="Q120"/>
  <c r="R115"/>
  <c r="I115"/>
  <c r="Q115"/>
  <c r="R110"/>
  <c r="I110"/>
  <c r="Q110"/>
  <c r="R105"/>
  <c r="I105"/>
  <c r="J105"/>
  <c r="L105"/>
  <c r="R100"/>
  <c r="Q100"/>
  <c r="I100"/>
  <c r="J100"/>
  <c r="L100"/>
  <c r="R95"/>
  <c r="I95"/>
  <c r="J95"/>
  <c r="L95"/>
  <c r="R90"/>
  <c r="I90"/>
  <c r="Q90"/>
  <c r="R85"/>
  <c r="I85"/>
  <c r="J85"/>
  <c r="L85"/>
  <c r="R80"/>
  <c r="I80"/>
  <c r="J80"/>
  <c r="L80"/>
  <c r="R75"/>
  <c r="I75"/>
  <c r="Q75"/>
  <c r="R70"/>
  <c r="I70"/>
  <c r="J70"/>
  <c r="L70"/>
  <c r="R65"/>
  <c r="I65"/>
  <c r="J65"/>
  <c r="L65"/>
  <c r="R60"/>
  <c r="I60"/>
  <c r="J60"/>
  <c r="L60"/>
  <c r="R55"/>
  <c r="Q55"/>
  <c r="I55"/>
  <c r="J55"/>
  <c r="L55"/>
  <c r="R50"/>
  <c r="R155"/>
  <c r="I50"/>
  <c r="Q50"/>
  <c r="R42"/>
  <c r="I42"/>
  <c r="J42"/>
  <c r="L42"/>
  <c r="R37"/>
  <c r="I37"/>
  <c r="Q37"/>
  <c r="R32"/>
  <c r="R47"/>
  <c r="I32"/>
  <c r="Q32"/>
  <c r="A13"/>
  <c i="2" r="R61"/>
  <c r="I61"/>
  <c r="J61"/>
  <c r="L61"/>
  <c r="R56"/>
  <c r="I56"/>
  <c r="Q56"/>
  <c r="R51"/>
  <c r="I51"/>
  <c r="J51"/>
  <c r="L51"/>
  <c r="R46"/>
  <c r="I46"/>
  <c r="J46"/>
  <c r="L46"/>
  <c r="R41"/>
  <c r="I41"/>
  <c r="Q41"/>
  <c r="R36"/>
  <c r="I36"/>
  <c r="J36"/>
  <c r="L36"/>
  <c r="R31"/>
  <c r="I31"/>
  <c r="J31"/>
  <c r="L31"/>
  <c r="R26"/>
  <c r="R66"/>
  <c r="I26"/>
  <c r="Q26"/>
  <c r="A13"/>
  <c l="1" r="J56"/>
  <c r="L56"/>
  <c r="Q61"/>
  <c i="3" r="J32"/>
  <c r="Q60"/>
  <c r="Q155"/>
  <c r="J90"/>
  <c r="L90"/>
  <c r="Q105"/>
  <c r="J110"/>
  <c r="L110"/>
  <c r="J120"/>
  <c r="L120"/>
  <c r="Q130"/>
  <c r="Q135"/>
  <c r="L158"/>
  <c r="L164"/>
  <c r="L22"/>
  <c r="H164"/>
  <c r="K22"/>
  <c r="L166"/>
  <c r="J171"/>
  <c r="L171"/>
  <c r="H176"/>
  <c r="J179"/>
  <c r="Q199"/>
  <c r="Q209"/>
  <c r="J214"/>
  <c r="L214"/>
  <c r="L245"/>
  <c r="Q280"/>
  <c i="4" r="L41"/>
  <c r="J46"/>
  <c r="L46"/>
  <c r="J51"/>
  <c r="L51"/>
  <c r="J56"/>
  <c r="L56"/>
  <c r="Q61"/>
  <c r="J71"/>
  <c r="L71"/>
  <c r="J84"/>
  <c r="L84"/>
  <c r="J89"/>
  <c r="L89"/>
  <c r="Q94"/>
  <c r="Q99"/>
  <c r="J104"/>
  <c r="L104"/>
  <c r="Q122"/>
  <c r="Q127"/>
  <c r="J196"/>
  <c r="L196"/>
  <c i="5" r="Q37"/>
  <c r="Q50"/>
  <c r="Q70"/>
  <c r="L73"/>
  <c r="L78"/>
  <c i="2" r="J26"/>
  <c r="L26"/>
  <c r="Q36"/>
  <c r="J41"/>
  <c r="L41"/>
  <c r="Q46"/>
  <c i="3" r="J37"/>
  <c r="L37"/>
  <c r="Q65"/>
  <c r="Q70"/>
  <c r="J75"/>
  <c r="L75"/>
  <c r="Q80"/>
  <c r="Q95"/>
  <c r="J115"/>
  <c r="L115"/>
  <c r="Q158"/>
  <c r="Q163"/>
  <c r="Q166"/>
  <c r="Q176"/>
  <c r="Q184"/>
  <c r="Q234"/>
  <c r="J189"/>
  <c r="L189"/>
  <c r="Q204"/>
  <c r="Q224"/>
  <c r="J229"/>
  <c r="L229"/>
  <c r="J265"/>
  <c r="L265"/>
  <c r="J270"/>
  <c r="L270"/>
  <c r="J275"/>
  <c r="L275"/>
  <c r="J285"/>
  <c r="L285"/>
  <c i="4" r="J117"/>
  <c r="L117"/>
  <c r="J150"/>
  <c r="J178"/>
  <c r="L178"/>
  <c r="L184"/>
  <c r="L25"/>
  <c i="5" r="J60"/>
  <c r="L60"/>
  <c r="Q81"/>
  <c r="Q86"/>
  <c r="H87"/>
  <c r="K23"/>
  <c r="J89"/>
  <c r="H95"/>
  <c r="K24"/>
  <c r="J97"/>
  <c r="J132"/>
  <c r="L132"/>
  <c r="J142"/>
  <c r="L142"/>
  <c r="Q152"/>
  <c i="6" r="Q29"/>
  <c r="Q44"/>
  <c r="J47"/>
  <c r="L47"/>
  <c r="J52"/>
  <c r="L52"/>
  <c r="Q57"/>
  <c r="Q77"/>
  <c i="2" r="Q51"/>
  <c i="3" r="J50"/>
  <c r="Q85"/>
  <c r="J194"/>
  <c r="L194"/>
  <c r="Q219"/>
  <c i="4" r="J33"/>
  <c r="H39"/>
  <c r="K20"/>
  <c r="Q41"/>
  <c r="Q76"/>
  <c r="J66"/>
  <c r="L66"/>
  <c r="Q79"/>
  <c r="Q109"/>
  <c r="Q112"/>
  <c r="Q132"/>
  <c r="Q155"/>
  <c r="Q165"/>
  <c r="J160"/>
  <c r="L160"/>
  <c r="Q173"/>
  <c r="Q183"/>
  <c r="L183"/>
  <c r="H184"/>
  <c r="K25"/>
  <c r="Q191"/>
  <c r="Q201"/>
  <c r="Q204"/>
  <c r="Q219"/>
  <c r="Q209"/>
  <c r="Q214"/>
  <c i="5" r="K20"/>
  <c r="Q32"/>
  <c r="Q42"/>
  <c r="H42"/>
  <c r="Q55"/>
  <c r="Q65"/>
  <c r="Q73"/>
  <c r="Q78"/>
  <c r="H78"/>
  <c r="H86"/>
  <c r="J86"/>
  <c r="J87"/>
  <c r="L87"/>
  <c r="L23"/>
  <c r="Q117"/>
  <c r="Q157"/>
  <c r="Q122"/>
  <c r="Q160"/>
  <c r="Q165"/>
  <c r="H165"/>
  <c i="6" r="J34"/>
  <c r="L34"/>
  <c i="2" r="Q31"/>
  <c r="Q66"/>
  <c i="3" r="Q42"/>
  <c r="Q47"/>
  <c r="J140"/>
  <c r="L140"/>
  <c r="J150"/>
  <c r="L150"/>
  <c r="Q250"/>
  <c r="Q290"/>
  <c i="4" r="L79"/>
  <c r="L110"/>
  <c r="L22"/>
  <c r="H110"/>
  <c r="K22"/>
  <c r="L112"/>
  <c r="L147"/>
  <c r="J186"/>
  <c r="H202"/>
  <c r="K26"/>
  <c r="H219"/>
  <c i="5" r="J107"/>
  <c r="L107"/>
  <c r="Q137"/>
  <c i="6" r="L29"/>
  <c r="J39"/>
  <c r="L39"/>
  <c r="Q62"/>
  <c r="Q67"/>
  <c r="Q72"/>
  <c r="J80"/>
  <c r="H90"/>
  <c r="Q85"/>
  <c r="Q90"/>
  <c i="3" r="L237"/>
  <c r="L243"/>
  <c r="L25"/>
  <c r="H242"/>
  <c r="Q260"/>
  <c r="H290"/>
  <c i="4" r="Q142"/>
  <c r="L204"/>
  <c r="L220"/>
  <c r="L27"/>
  <c i="5" r="L32"/>
  <c r="L42"/>
  <c r="J42"/>
  <c r="J43"/>
  <c r="J45"/>
  <c r="H71"/>
  <c r="K21"/>
  <c r="L160"/>
  <c r="L166"/>
  <c r="L26"/>
  <c i="6" r="L93"/>
  <c r="L99"/>
  <c r="L23"/>
  <c r="H98"/>
  <c i="7" r="J27"/>
  <c r="H33"/>
  <c r="K20"/>
  <c r="J35"/>
  <c r="H40"/>
  <c i="5" l="1" r="H158"/>
  <c r="K25"/>
  <c r="Q11"/>
  <c i="4" r="H166"/>
  <c r="K24"/>
  <c r="L76"/>
  <c i="3" r="H235"/>
  <c r="K24"/>
  <c i="4" r="Q147"/>
  <c i="6" r="L45"/>
  <c r="L20"/>
  <c i="3" r="H155"/>
  <c i="2" r="L67"/>
  <c r="L20"/>
  <c i="3" r="L290"/>
  <c r="J290"/>
  <c r="J291"/>
  <c r="L177"/>
  <c r="L23"/>
  <c r="H48"/>
  <c i="5" r="S42"/>
  <c r="S20"/>
  <c i="6" r="L78"/>
  <c r="L21"/>
  <c i="5" r="S86"/>
  <c r="S23"/>
  <c r="J78"/>
  <c r="J79"/>
  <c i="4" r="H76"/>
  <c i="3" r="H177"/>
  <c r="K23"/>
  <c i="4" r="H109"/>
  <c r="H77"/>
  <c r="K21"/>
  <c i="5" r="J10"/>
  <c r="S11"/>
  <c i="1" r="S23"/>
  <c i="4" r="H148"/>
  <c r="K23"/>
  <c i="6" r="H45"/>
  <c i="3" r="H291"/>
  <c r="K26"/>
  <c i="4" r="H147"/>
  <c r="J147"/>
  <c r="J148"/>
  <c r="H183"/>
  <c r="J183"/>
  <c r="J184"/>
  <c i="6" r="H44"/>
  <c i="3" r="L163"/>
  <c r="J163"/>
  <c r="J164"/>
  <c r="L176"/>
  <c r="J176"/>
  <c r="J177"/>
  <c r="L242"/>
  <c r="J242"/>
  <c r="J243"/>
  <c r="L291"/>
  <c r="L26"/>
  <c i="4" r="J10"/>
  <c i="1" r="D22"/>
  <c i="4" r="L33"/>
  <c r="L39"/>
  <c r="L148"/>
  <c r="L23"/>
  <c r="L219"/>
  <c r="J219"/>
  <c r="J220"/>
  <c i="2" r="L66"/>
  <c i="3" r="H47"/>
  <c r="L50"/>
  <c r="L156"/>
  <c r="L21"/>
  <c r="H156"/>
  <c r="K21"/>
  <c i="4" r="L77"/>
  <c r="L21"/>
  <c r="L186"/>
  <c r="L202"/>
  <c r="L26"/>
  <c i="5" r="L43"/>
  <c r="L20"/>
  <c r="L97"/>
  <c r="L157"/>
  <c i="6" r="H78"/>
  <c r="K21"/>
  <c r="L80"/>
  <c r="L91"/>
  <c r="L22"/>
  <c r="H91"/>
  <c r="K22"/>
  <c i="2" r="H66"/>
  <c i="3" r="L32"/>
  <c r="L47"/>
  <c r="J47"/>
  <c r="J48"/>
  <c r="L179"/>
  <c r="L235"/>
  <c r="L24"/>
  <c i="4" r="H38"/>
  <c r="L109"/>
  <c r="J109"/>
  <c r="J110"/>
  <c i="5" r="L45"/>
  <c r="L71"/>
  <c r="L21"/>
  <c r="L79"/>
  <c r="L22"/>
  <c r="H157"/>
  <c r="L165"/>
  <c r="J165"/>
  <c r="J166"/>
  <c i="6" r="L44"/>
  <c r="J44"/>
  <c r="S44"/>
  <c r="S20"/>
  <c i="2" r="H67"/>
  <c r="J10"/>
  <c i="4" r="L150"/>
  <c r="L165"/>
  <c r="J165"/>
  <c r="J166"/>
  <c r="H165"/>
  <c r="H201"/>
  <c i="6" r="H77"/>
  <c r="L77"/>
  <c r="J77"/>
  <c r="J78"/>
  <c r="L98"/>
  <c r="J98"/>
  <c r="J99"/>
  <c i="3" r="H234"/>
  <c i="5" r="L89"/>
  <c r="L95"/>
  <c r="L24"/>
  <c r="H94"/>
  <c i="7" r="L35"/>
  <c r="L41"/>
  <c r="L21"/>
  <c r="H41"/>
  <c r="K21"/>
  <c r="Q11"/>
  <c i="5" r="H70"/>
  <c i="7" r="L27"/>
  <c r="L33"/>
  <c r="L20"/>
  <c r="H32"/>
  <c i="3" l="1" r="J10"/>
  <c i="2" r="J66"/>
  <c r="J67"/>
  <c i="5" r="J157"/>
  <c r="J158"/>
  <c i="6" r="J10"/>
  <c i="1" r="D24"/>
  <c i="4" r="S147"/>
  <c r="S23"/>
  <c r="J76"/>
  <c r="J77"/>
  <c r="Q11"/>
  <c i="3" r="S290"/>
  <c r="S26"/>
  <c r="S176"/>
  <c r="S23"/>
  <c i="4" r="S165"/>
  <c r="S24"/>
  <c i="5" r="S78"/>
  <c r="S22"/>
  <c i="6" r="S77"/>
  <c r="S21"/>
  <c i="4" r="S109"/>
  <c r="S22"/>
  <c i="7" r="J10"/>
  <c r="S11"/>
  <c i="1" r="S25"/>
  <c i="4" r="S219"/>
  <c r="S27"/>
  <c i="5" r="S165"/>
  <c r="S26"/>
  <c i="3" r="S163"/>
  <c r="S22"/>
  <c i="4" r="S183"/>
  <c r="S25"/>
  <c i="3" r="S47"/>
  <c r="S20"/>
  <c i="4" r="L201"/>
  <c r="J201"/>
  <c r="J202"/>
  <c i="2" r="J11"/>
  <c i="1" r="F20"/>
  <c i="2" r="K20"/>
  <c r="Q11"/>
  <c r="S11"/>
  <c i="1" r="S20"/>
  <c i="3" r="K20"/>
  <c r="Q11"/>
  <c r="L48"/>
  <c r="J11"/>
  <c i="1" r="F21"/>
  <c i="4" r="S11"/>
  <c i="1" r="S22"/>
  <c i="4" r="L38"/>
  <c r="J38"/>
  <c r="R11"/>
  <c i="5" r="L158"/>
  <c r="L25"/>
  <c i="6" r="K20"/>
  <c r="Q11"/>
  <c r="J45"/>
  <c r="L90"/>
  <c r="J90"/>
  <c r="J91"/>
  <c i="1" r="D20"/>
  <c i="4" r="L166"/>
  <c r="L24"/>
  <c i="6" r="S98"/>
  <c r="S23"/>
  <c i="5" r="L94"/>
  <c r="J94"/>
  <c r="J95"/>
  <c i="6" r="J11"/>
  <c i="1" r="F24"/>
  <c i="7" r="L40"/>
  <c r="J40"/>
  <c r="J41"/>
  <c i="3" r="L155"/>
  <c r="J155"/>
  <c r="J156"/>
  <c i="4" r="L20"/>
  <c i="3" r="S242"/>
  <c r="S25"/>
  <c i="1" r="D23"/>
  <c i="3" r="L234"/>
  <c r="J234"/>
  <c r="J235"/>
  <c i="5" r="L70"/>
  <c r="J70"/>
  <c r="J71"/>
  <c i="7" r="J11"/>
  <c i="1" r="F25"/>
  <c i="7" r="L32"/>
  <c r="J32"/>
  <c r="J33"/>
  <c i="3" l="1" r="S11"/>
  <c i="1" r="S21"/>
  <c i="6" r="R11"/>
  <c i="3" r="R11"/>
  <c i="5" r="J11"/>
  <c i="1" r="F23"/>
  <c i="4" r="J11"/>
  <c i="1" r="F22"/>
  <c r="F13"/>
  <c i="3" r="L20"/>
  <c i="4" r="S76"/>
  <c r="S21"/>
  <c i="7" r="S40"/>
  <c r="S21"/>
  <c i="4" r="S38"/>
  <c r="S20"/>
  <c i="3" r="S155"/>
  <c r="S21"/>
  <c i="6" r="S90"/>
  <c r="S22"/>
  <c i="4" r="J39"/>
  <c i="5" r="S70"/>
  <c r="S21"/>
  <c r="S157"/>
  <c r="S25"/>
  <c i="2" r="R11"/>
  <c i="1" r="D21"/>
  <c r="F11"/>
  <c r="D25"/>
  <c i="2" r="S66"/>
  <c r="S20"/>
  <c i="5" r="S94"/>
  <c r="S24"/>
  <c r="R11"/>
  <c i="7" r="S32"/>
  <c r="S20"/>
  <c i="4" r="S201"/>
  <c r="S26"/>
  <c i="6" r="S11"/>
  <c i="1" r="S24"/>
  <c i="3" r="S234"/>
  <c r="S24"/>
  <c i="7" r="R11"/>
</calcChain>
</file>

<file path=xl/sharedStrings.xml><?xml version="1.0" encoding="utf-8"?>
<sst xmlns="http://schemas.openxmlformats.org/spreadsheetml/2006/main">
  <si>
    <t>SOUHRNNÝ LIST STAVBY</t>
  </si>
  <si>
    <t>STAVBA</t>
  </si>
  <si>
    <t xml:space="preserve">TÚ_S_009 - III/221 27 Statické zajištění silnice Velichov </t>
  </si>
  <si>
    <t/>
  </si>
  <si>
    <t>ZÁKLADNÍ ÚDAJE</t>
  </si>
  <si>
    <t xml:space="preserve">Objednatel: </t>
  </si>
  <si>
    <t xml:space="preserve">Cena (bez DPH): </t>
  </si>
  <si>
    <t xml:space="preserve">Zhotovitel: </t>
  </si>
  <si>
    <t xml:space="preserve">Cena (s DPH): </t>
  </si>
  <si>
    <t xml:space="preserve">IČ: </t>
  </si>
  <si>
    <t xml:space="preserve">Nabídku vypracoval: </t>
  </si>
  <si>
    <t xml:space="preserve">DIČ: </t>
  </si>
  <si>
    <t xml:space="preserve">, </t>
  </si>
  <si>
    <t>SKUPINY STAVEBNÍCH DÍLŮ</t>
  </si>
  <si>
    <t>Objekt</t>
  </si>
  <si>
    <t>Popis</t>
  </si>
  <si>
    <t>Cena (bez DPH)</t>
  </si>
  <si>
    <t>Cena (s DPH)</t>
  </si>
  <si>
    <t>Všeobecné položky</t>
  </si>
  <si>
    <t>III/221 27 Statické zajištění silnice Velichov</t>
  </si>
  <si>
    <t>Opěrná zeď</t>
  </si>
  <si>
    <t>Odvodnění komunikace</t>
  </si>
  <si>
    <t>Ochrana plynovodu STL</t>
  </si>
  <si>
    <t>Obnova oplocení</t>
  </si>
  <si>
    <t>SOUPIS PRACÍ</t>
  </si>
  <si>
    <t xml:space="preserve">Objekt: </t>
  </si>
  <si>
    <t xml:space="preserve">Celková cena (bez DPH): </t>
  </si>
  <si>
    <t>001 - Všeobecné položky</t>
  </si>
  <si>
    <t xml:space="preserve">Celková cena (s DPH): </t>
  </si>
  <si>
    <t>SOUHRN</t>
  </si>
  <si>
    <t>Kód</t>
  </si>
  <si>
    <t>Název</t>
  </si>
  <si>
    <t>Všeobecné konstrukce a práce</t>
  </si>
  <si>
    <t>POLOŽKY ROZPOČTU</t>
  </si>
  <si>
    <t>P.č.</t>
  </si>
  <si>
    <t>Var</t>
  </si>
  <si>
    <t>Skupina měření</t>
  </si>
  <si>
    <t>MJ</t>
  </si>
  <si>
    <t>Množství MJ</t>
  </si>
  <si>
    <t>JOC</t>
  </si>
  <si>
    <t>DPH %</t>
  </si>
  <si>
    <t>0 - Všeobecné konstrukce a práce</t>
  </si>
  <si>
    <t>02720</t>
  </si>
  <si>
    <t>POMOC PRÁCE ZŘÍZ NEBO ZAJIŠŤ REGULACI A OCHRANU DOPRAVY</t>
  </si>
  <si>
    <t>KPL</t>
  </si>
  <si>
    <t>doplňující popis</t>
  </si>
  <si>
    <t xml:space="preserve">KOMPLETNÍ DOPRAVNĚ INŽENÝRSKÁ OPATŘENÍ PO DOBU VÝSTAVBY, DLE PROJEKTOVÉ DOKUMENTACE, SCHVÁLENÉHO PLÁNU ZOV A VYJÁDŘENÍ POLICIE ČR A JINÝCH S TÍMTO SOUVISEJÍCÍCH VYJÁDŘENÍ. VČETNĚ PŘECHODNÉHO SVISLÉHO I VODOROVNÉHO DOPRAVNÍHO ZNAČENÍ, DOPRAVNÍCH ZAŘÍZENÍ, ZÁBRAN A PROVIZORNÍHO OPLOCENÍ PRO ODDĚLENÍ STAVENIŠTĚ OD ZBÝVAJÍCÍ ČÁSTI POZEMKU ZÁMKU (CCA 160 M) A POD (DODÁVKA, MONTÁŽ, PRONÁJEM, KONTROLA, ÚDRŽBA, PŘEMÍSŤOVÁNÍ, PŘEDZNAČOVÁNÍ, DEMONTÁŽ)  _x000d_
VČETNĚ NEZBYTNÉ INŽENÝRSKÉ ČINNOSTI K ZAJIŠTĚNÍ POTŘEBNÝCH POVOLENÍ, VČETNĚ SPRÁVNÍCH POPLATKŮ  _x000d_
SOUČÁSTÍ FAKTURACE BUDE PODROBNÝ ROZPIS POUŽITÝCH ZNAČEK A ZAŘÍZENÍ V RÁMCI TÉTO POLOŽKY</t>
  </si>
  <si>
    <t>výměra</t>
  </si>
  <si>
    <t>1 = 1,000000 =&gt; A</t>
  </si>
  <si>
    <t>technická specifikace</t>
  </si>
  <si>
    <t>zahrnuje veškeré náklady spojené s objednatelem požadovanými zařízeními</t>
  </si>
  <si>
    <t>cenová soustava</t>
  </si>
  <si>
    <t>OTSKP 2023</t>
  </si>
  <si>
    <t>02851</t>
  </si>
  <si>
    <t>PRŮZKUMNÉ PRÁCE DIAGNOSTIKY KONSTRUKCÍ NA POVRCHU</t>
  </si>
  <si>
    <t>videozáznam a pasportizace stávajících sousedních nemovitostí_x000d_
- položka bude čerpána pouze se souhlasem TDS</t>
  </si>
  <si>
    <t>zahrnuje veškeré náklady spojené s objednatelem požadovanými pracemi</t>
  </si>
  <si>
    <t>02910</t>
  </si>
  <si>
    <t>OSTATNÍ POŽADAVKY - ZEMĚMĚŘIČSKÁ MĚŘENÍ</t>
  </si>
  <si>
    <t>Zaměření skutečného stavu po dokončení stavby, vč. zákresu do katastrální mapy, formáty DWG či DGN (otevřené i uzavřené formáty)_x000d_
- včetně formátu pro přenesení do digitální technické mapy Karlovarského kraje</t>
  </si>
  <si>
    <t>zahrnuje veškeré náklady spojené s objednatelem požadovanými pracemi,</t>
  </si>
  <si>
    <t>02911</t>
  </si>
  <si>
    <t>OSTATNÍ POŽADAVKY - GEODETICKÉ ZAMĚŘENÍ</t>
  </si>
  <si>
    <t>SMĚROVÉ A VÝŠKOVÉ VYTYČENÍ STAVBY, VČETNĚ VYTYČENÍ INŽENÝRSKÝCH SÍTÍ_x000d_
- veškeré geodetické práce před výstavbou a během výstavby</t>
  </si>
  <si>
    <t>02943</t>
  </si>
  <si>
    <t>OSTATNÍ POŽADAVKY - VYPRACOVÁNÍ RDS</t>
  </si>
  <si>
    <t>- realizační dokumentace stavby</t>
  </si>
  <si>
    <t>02944</t>
  </si>
  <si>
    <t>OSTAT POŽADAVKY - DOKUMENTACE SKUTEČ PROVEDENÍ V DIGIT FORMĚ</t>
  </si>
  <si>
    <t>- skutečné provedení stavby - dokumentace skutečného provedení stavby - DSPS v počtu 3 paré + elektronická verze (uzavřené + otevřené formáty)</t>
  </si>
  <si>
    <t>02945</t>
  </si>
  <si>
    <t>OSTAT POŽADAVKY - GEOMETRICKÝ PLÁN</t>
  </si>
  <si>
    <t>HM</t>
  </si>
  <si>
    <t>- podklady pro majetkoprávní vypořádání, vypracování geometrického plánu včetně projednání a schválení na příslušném KÚ</t>
  </si>
  <si>
    <t xml:space="preserve">položka zahrnuje:       
- přípravu podkladů, vyhotovení žádosti pro vklad na katastrální úřad
- polní práce spojené s vyhotovením geometrického plánu
- výpočetní a grafické kancelářské práce
- úřední ověření výsledného elaborátu
- schválení návrhu vkladu do katastru nemovitostí příslušným katastrálním úřadem</t>
  </si>
  <si>
    <t>02990</t>
  </si>
  <si>
    <t>OSTATNÍ POŽADAVKY - INFORMAČNÍ TABULE</t>
  </si>
  <si>
    <t>- dle podmínek uvedených v zadávací dokumentaci, min. rozměr 2x1m</t>
  </si>
  <si>
    <t>položka zahrnuje:
- dodání a osazení informačních tabulí v předepsaném provedení a množství s obsahem předepsaným zadavatelem
- veškeré nosné a upevňovací konstrukce
- základové konstrukce včetně nutných zemních prací
- demontáž a odvoz po skončení platnosti
- případně nutné opravy poškozených čátí během platnosti</t>
  </si>
  <si>
    <t xml:space="preserve">Celkem (bez DPH): </t>
  </si>
  <si>
    <t xml:space="preserve">za DPH 21 %: </t>
  </si>
  <si>
    <t xml:space="preserve">Celkem (s DPH): </t>
  </si>
  <si>
    <t>Celkový součet (bez DPH):</t>
  </si>
  <si>
    <t>Celkový součet DPH:</t>
  </si>
  <si>
    <t>Celkový součet (s DPH):</t>
  </si>
  <si>
    <t>101 - III/221 27 Statické zajištění silnice Velichov</t>
  </si>
  <si>
    <t>Zemní práce</t>
  </si>
  <si>
    <t>Základy</t>
  </si>
  <si>
    <t>Vodorovné konstrukce</t>
  </si>
  <si>
    <t>Komunikace</t>
  </si>
  <si>
    <t>Potrubí</t>
  </si>
  <si>
    <t>Ostatní konstrukce a práce</t>
  </si>
  <si>
    <t>014101</t>
  </si>
  <si>
    <t>POPLATKY ZA SKLÁDKU</t>
  </si>
  <si>
    <t>M3</t>
  </si>
  <si>
    <t>- zemina_x000d_
- bahno (zemina) z pročištění</t>
  </si>
  <si>
    <t xml:space="preserve">dle položky 11130   4m3 = 4,000000 =&gt; A _x000d_
dle položky 12273  (611+5+8)m3 = 624,000000 =&gt; B _x000d_
dle položky 12920    11m3 = 11,000000 =&gt; C _x000d_
dle položky 12931   135m*0,5m*0,15m = 10,125000 =&gt; D _x000d_
dle položky 129945   31m*3,14m*0,3m*0,15m = 4,380300 =&gt; E _x000d_
dle položky 12960    61m*0,5m*0,15m = 4,575000 =&gt; F _x000d_
A+B+C+D+E+F = 658,080300 =&gt; G</t>
  </si>
  <si>
    <t>zahrnuje veškeré poplatky provozovateli skládky související s uložením odpadu na skládce.</t>
  </si>
  <si>
    <t>014102</t>
  </si>
  <si>
    <t>t</t>
  </si>
  <si>
    <t>- suť - směs kamenivo_x000d_
- suť - bet. obruby včetně podkladu_x000d_
- suť - bet. žlabovky včetně lože</t>
  </si>
  <si>
    <t xml:space="preserve">dle položky 11332  76m3*2,0 = 152,000000 =&gt; A _x000d_
dle položky 11352  16m*0,295t/m = 4,720000 =&gt; B _x000d_
dle položky 96657   0,5m*20kus*0,9t/m = 9,000000 =&gt; C _x000d_
A+B+C = 165,720000 =&gt; D</t>
  </si>
  <si>
    <t>a</t>
  </si>
  <si>
    <t>asfalt</t>
  </si>
  <si>
    <t xml:space="preserve">položka 11313  53m3*1,2t/m3 = 63,600000 =&gt; A</t>
  </si>
  <si>
    <t>1 - Zemní práce</t>
  </si>
  <si>
    <t>11120</t>
  </si>
  <si>
    <t>ODSTRANĚNÍ KŘOVIN</t>
  </si>
  <si>
    <t>M2</t>
  </si>
  <si>
    <t>- příprava území_x000d_
- kácení náletových keřů_x000d_
- včetně naložení, odvozu a likvidace</t>
  </si>
  <si>
    <t>75 = 75,000000 =&gt; A</t>
  </si>
  <si>
    <t>odstranění křovin a stromů do průměru 100 mm
doprava dřevin bez ohledu na vzdálenost
spálení na hromadách nebo štěpkování</t>
  </si>
  <si>
    <t>11130</t>
  </si>
  <si>
    <t>SEJMUTÍ DRNU</t>
  </si>
  <si>
    <t>- odvodnění silnice III/22125_x000d_
- odstranění drnu z krajnice 0,10 m_x000d_
- včetně naložení a odvozu na skládku, poplatek za skládku v položce 014101</t>
  </si>
  <si>
    <t>4/0,1 = 40,000000 =&gt; A</t>
  </si>
  <si>
    <t xml:space="preserve">včetně vodorovné dopravy  a uložení na skládku</t>
  </si>
  <si>
    <t>11201</t>
  </si>
  <si>
    <t>KÁCENÍ STROMŮ D KMENE DO 0,5M S ODSTRANĚNÍM PAŘEZŮ</t>
  </si>
  <si>
    <t>KUS</t>
  </si>
  <si>
    <t>- příprava území_x000d_
- kácení stromu do 50 cm průměru_x000d_
- včetně naložení a odvozu_x000d_
- dřevního hmota bude odkoupena zhotovitelem stavby na základě uzavřené kupní smlouvy nebo bude předána vlastníkovi pozemku</t>
  </si>
  <si>
    <t>4 = 4,000000 =&gt; A</t>
  </si>
  <si>
    <t>Kácení stromů se měří v [ks] poražených stromů (průměr stromů se měří ve výšce 1,3m nad terénem) a zahrnuje zejména:
- poražení stromu a osekání větví
- spálení větví na hromadách nebo štěpkování
- dopravu a uložení kmenů, případné další práce s nimi dle pokynů zadávací dokumentace
Odstranění pařezů se měří v [ks] vytrhaných nebo vykopaných pařezů a zahrnuje zejména:
- vytrhání nebo vykopání pařezů
- veškeré zemní práce spojené s odstraněním pařezů
- dopravu a uložení pařezů, případně další práce s nimi dle pokynů zadávací dokumentace
- zásyp jam po pařezech</t>
  </si>
  <si>
    <t>11202</t>
  </si>
  <si>
    <t>KÁCENÍ STROMŮ D KMENE DO 0,9M S ODSTRANĚNÍM PAŘEZŮ</t>
  </si>
  <si>
    <t>- příprava území_x000d_
- kácení stromu do 90 cm průměru_x000d_
- včetně naložení a odvozu _x000d_
- dřevního hmota bude odkoupena zhotovitelem stavby na základě uzavřené kupní smlouvy nebo bude předána vlastníkovi pozemku</t>
  </si>
  <si>
    <t>3 = 3,000000 =&gt; A</t>
  </si>
  <si>
    <t>11222</t>
  </si>
  <si>
    <t>ODSTRANĚNÍ PAŘEZŮ D DO 0,9M</t>
  </si>
  <si>
    <t>- příprava území_x000d_
- odstranění stávajících pařezů_x000d_
- včetně naložení, odvozu a likvidace</t>
  </si>
  <si>
    <t>5 = 5,000000 =&gt; A</t>
  </si>
  <si>
    <t xml:space="preserve">Odstranění pařezů se měří v [ks] vytrhaných nebo vykopaných pařezů, průměr pařezu je uvažován dle stromu ve výšce 1,3m nad terénem, u stávajícího pařezu se stanoví jako změřený průměr vynásobený  koeficientem 1/1,38.
Položka zahrnuje zejména:
- vytrhání nebo vykopání pařezů
- veškeré zemní práce spojené s odstraněním pařezů
- dopravu a uložení pařezů, případně další práce s nimi dle pokynů zadávací dokumentace
- zásyp jam po pařezech.</t>
  </si>
  <si>
    <t>11313</t>
  </si>
  <si>
    <t>ODSTRANĚNÍ KRYTU ZPEVNĚNÝCH PLOCH S ASFALTOVÝM POJIVEM</t>
  </si>
  <si>
    <t>- vozovka_x000d_
- odstranění zbylého asfaltového souvrství v tl. 0,1 m_x000d_
- včetně naložení a odvozu na skládku, poplatek za skládku v položce 014102.a</t>
  </si>
  <si>
    <t>53 = 53,000000 =&gt; A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</si>
  <si>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</si>
  <si>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11332</t>
  </si>
  <si>
    <t>ODSTRANĚNÍ PODKLADŮ ZPEVNĚNÝCH PLOCH Z KAMENIVA NESTMELENÉHO</t>
  </si>
  <si>
    <t>a) vozovka_x000d_
- odstranění podkladních vrstev z kameniva tl 0,15_x000d_
_x000d_
b) sanace vozovky_x000d_
- odstranění neúnosných podkladních vrstev v tl. Min. 0,10_x000d_
_x000d_
- včetně naložení a odvozu na skládku, poplatek za skládku v položce 014102</t>
  </si>
  <si>
    <t xml:space="preserve">a) 69 = 69,000000 =&gt; A _x000d_
b)   7 = 7,000000 =&gt; B _x000d_
Celkem: A+B = 76,000000 =&gt; C</t>
  </si>
  <si>
    <t>11352</t>
  </si>
  <si>
    <t>ODSTRANĚNÍ CHODNÍKOVÝCH A SILNIČNÍCH OBRUBNÍKŮ BETONOVÝCH</t>
  </si>
  <si>
    <t>M</t>
  </si>
  <si>
    <t>a) sanace vozovky_x000d_
- odstranění poškozených obrub betonových vč. Lože_x000d_
_x000d_
b) chodník u nových uliční vpustí_x000d_
- případné odstranění vyvalené obruby včetně betonového lože_x000d_
_x000d_
- včetně naložení a odvozu na skládku, poplatek za skládku v položce 014102</t>
  </si>
  <si>
    <t xml:space="preserve">a) 10 = 10,000000 =&gt; A _x000d_
b)  6 = 6,000000 =&gt; B _x000d_
Celkem: A+B = 16,000000 =&gt; C</t>
  </si>
  <si>
    <t>11372</t>
  </si>
  <si>
    <t>FRÉZOVÁNÍ ZPEVNĚNÝCH PLOCH ASFALTOVÝCH</t>
  </si>
  <si>
    <t xml:space="preserve">a) vozovka -  frézování 40 mm asfaltu s odkupem_x000d_
b) sanace vozovky - frézování po výtluku nebo degradaci povrchu tl. 0,06 m_x000d_
_x000d_
- vyfrézovaný materiál bude odkoupen zhotovitelem stavby na základě uzavřené kupní smlouvy _x000d_
- část materiálu bude použita do položky 56962 (7 m3)</t>
  </si>
  <si>
    <t>a) 68 = 68,000000 =&gt; A _x000d_
b) 4 = 4,000000 =&gt; B _x000d_
A+B = 72,000000 =&gt; C</t>
  </si>
  <si>
    <t>113765</t>
  </si>
  <si>
    <t>FRÉZOVÁNÍ DRÁŽKY PRŮŘEZU DO 600MM2 V ASFALTOVÉ VOZOVCE</t>
  </si>
  <si>
    <t>- vozovka - proříznutí spáry</t>
  </si>
  <si>
    <t>360 = 360,000000 =&gt; A _x000d_
Celkem: A = 360,000000 =&gt; B</t>
  </si>
  <si>
    <t>Položka zahrnuje veškerou manipulaci s vybouranou sutí a s vybouranými hmotami vč. uložení na skládku.</t>
  </si>
  <si>
    <t>12273</t>
  </si>
  <si>
    <t>ODKOPÁVKY A PROKOPÁVKY OBECNÉ TŘ. I</t>
  </si>
  <si>
    <t>a) vozovka_x000d_
- odkop zemin rubu zdí do úrovně parapláně_x000d_
_x000d_
b) odvodnění silnice III/22125_x000d_
- odkop krajnice_x000d_
_x000d_
c) odvodnění silnice III/22127_x000d_
- odkop zemin pro osazení uliční vpusti_x000d_
_x000d_
- včetně naložení a odvozu na skládku, poplatek za skládku v položce 014101</t>
  </si>
  <si>
    <t xml:space="preserve">a)  611 = 611,000000 =&gt; A _x000d_
b)     5 = 5,000000 =&gt; B _x000d_
c)   8 = 8,000000 =&gt; C _x000d_
A+B+C = 624,000000 =&gt; D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</si>
  <si>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č.0141**</t>
  </si>
  <si>
    <t>12573</t>
  </si>
  <si>
    <t>VYKOPÁVKY ZE ZEMNÍKŮ A SKLÁDEK TŘ. I</t>
  </si>
  <si>
    <t>- vhodný materiál do násypů v aktivní zóně - položka 17130_x000d_
- včetně naložení a dovozu</t>
  </si>
  <si>
    <t>158 = 158,000000 =&gt; A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</si>
  <si>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ruční vykopávky, odstranění kořenů a napadávek
- pažení, vzepření a rozepření vč. přepažování (vyjma štětových stěn)
- úpravu, ochranu a očištění dna, základové spáry, stěn a svahů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práce spojené s otvírkou zemníku</t>
  </si>
  <si>
    <t>12920</t>
  </si>
  <si>
    <t>ČIŠTĚNÍ KRAJNIC OD NÁNOSU</t>
  </si>
  <si>
    <t>- krajnice a příkopy_x000d_
- pročištění krajnice v tl. 0,12_x000d_
- včetně naložení a odvozu na skládku, poplatek za skládku v položce 014101</t>
  </si>
  <si>
    <t>11 = 11,000000 =&gt; A</t>
  </si>
  <si>
    <t xml:space="preserve">Součástí položky je vodorovná a svislá doprava, přemístění, přeložení, manipulace s materiálem a uložení na skládku.
 Nezahrnuje poplatek za skládku, který se vykazuje v položce 0141** (s výjimkou malého množství  materiálu, kde je možné poplatek zahrnout do jednotkové ceny položky – tento fakt musí být uveden v doplňujícím textu k položce)</t>
  </si>
  <si>
    <t>12931</t>
  </si>
  <si>
    <t>ČIŠTĚNÍ PŘÍKOPŮ OD NÁNOSU DO 0,25M3/M</t>
  </si>
  <si>
    <t>- krajnice a příkopy_x000d_
- pročištění příkopu od naplavenin _x000d_
- včetně naložení a odvozu na skládku, poplatek za skládku v položce 014101</t>
  </si>
  <si>
    <t>135 = 135,000000 =&gt; A</t>
  </si>
  <si>
    <t>12960</t>
  </si>
  <si>
    <t>ČIŠTĚNÍ VODOTEČÍ A MELIORAČ KANÁLŮ OD NÁNOSŮ</t>
  </si>
  <si>
    <t>- odvodnění silnice III/22127_x000d_
- pročištění stávajícího bet. žlabu_x000d_
- včetně naložení a odvozu na skládku, poplatek za skládku v položce 014101</t>
  </si>
  <si>
    <t>61*0,5*0,15 = 4,575000 =&gt; A</t>
  </si>
  <si>
    <t>129945</t>
  </si>
  <si>
    <t>ČIŠTĚNÍ POTRUBÍ DN DO 300MM</t>
  </si>
  <si>
    <t>- krajnice a příkopy_x000d_
- pročištění zatrubnění pod sjezdy na nemovitosti DN 300_x000d_
- včetně naložení a odvozu na skládku, poplatek za skládku v položce 014101</t>
  </si>
  <si>
    <t>31 = 31,000000 =&gt; A</t>
  </si>
  <si>
    <t>17130</t>
  </si>
  <si>
    <t>ULOŽENÍ SYPANINY DO NÁSYPŮ V AKTIVNÍ ZÓNĚ SE ZHUTNĚNÍM</t>
  </si>
  <si>
    <t>- vozovka_x000d_
- nová aktivní zóna z vhodného materiálu se zhutněním _x000d_
- dovoz a nákup vhodného materiálu viz položka 12573</t>
  </si>
  <si>
    <t xml:space="preserve"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</si>
  <si>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17411</t>
  </si>
  <si>
    <t xml:space="preserve">ZÁSYP JAM A RÝH ZEMINOU SE ZHUTNĚNÍM </t>
  </si>
  <si>
    <t>- odvodnění silnice III/22127		_x000d_
- zásyp výkopu po osazení uliční vpusti z vhodného materiálu se zhutněním_x000d_
- včetně nákupu a dovozu vhodného materiálu</t>
  </si>
  <si>
    <t xml:space="preserve"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</si>
  <si>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18231</t>
  </si>
  <si>
    <t>ROZPROSTŘENÍ ORNICE V ROVINĚ V TL DO 0,10M</t>
  </si>
  <si>
    <t>- odvodnění silnice III/22125_x000d_
- ornice použita z SO 251 - položka 12110 (1,7 m3)</t>
  </si>
  <si>
    <t>17 = 17,000000 =&gt; A</t>
  </si>
  <si>
    <t>položka zahrnuje:
nutné přemístění ornice z dočasných skládek vzdálených do 50m
rozprostření ornice v předepsané tloušťce v rovině a ve svahu do 1:5</t>
  </si>
  <si>
    <t>18241</t>
  </si>
  <si>
    <t>ZALOŽENÍ TRÁVNÍKU RUČNÍM VÝSEVEM</t>
  </si>
  <si>
    <t>- zeleň + následná péče_x000d_
- včetně dopravy, nákupu a dodání travní směsi</t>
  </si>
  <si>
    <t>Zahrnuje dodání předepsané travní směsi, její výsev na ornici, zalévání, první pokosení, to vše
bez ohledu na sklon terénu</t>
  </si>
  <si>
    <t>184B16</t>
  </si>
  <si>
    <t>VYSAZOVÁNÍ STROMŮ LISTNATÝCH S BALEM OBVOD KMENE DO 18CM, PODCHOZÍ VÝŠ MIN 2,4M</t>
  </si>
  <si>
    <t>- náhradní výsadba v počtu 2 ks listnatých stromů o velikosti kmínku min 16 cm – 18 cm, na pozemcích p. č. 43/1 popř. na pozemku p. č. 52/2 vše v k. ú. Velichov_x000d_
- včetně následné péče po dobu 5-ti let_x000d_
_x000d_
včetně zajištění souvisejícího: _x000d_
- o provedení náhradní výsadby bude informován Obecní úřad Velichov písemnou formou _x000d_
- bude dodržena vzdálenost výsadby stromů od okraje komunikace tak, aby ani svou korunou nezasahovaly do bezpečnostního odstupu komunikace, což je v obci minimálně 50 cm_x000d_
- skladba nových dřevin bude provedena se souhlasem vlastníka pozemků</t>
  </si>
  <si>
    <t>2 = 2,000000 =&gt; A</t>
  </si>
  <si>
    <t xml:space="preserve">Položka vysazování stromů dodávku projektem předepsaných  stromů, hloubení jamek (min. rozměry pro stromy min. 1,5 násobek balu výpěstku) s event. výměnou půdy, s hnojením anorganickým hnojivem a přídavkem organického hnojiva min. 5kg pro stromy, zálivku, kůly, chráničky ke stromům nebo ochrana stromů nátěrem a pod._x000d_
Obvod kmene se měří ve výšce 1,00m nad zemí._x000d_
položka zahrnuje veškerý materiál, výrobky a polotovary, včetně mimostaveništní a vnitrostaveništní dopravy (rovněž přesuny), včetně naložení a složení, případně s uložením</t>
  </si>
  <si>
    <t>2 - Základy</t>
  </si>
  <si>
    <t>21262</t>
  </si>
  <si>
    <t>TRATIVODY KOMPLET Z TRUB Z PLAST HMOT DN DO 100MM</t>
  </si>
  <si>
    <t>- odvodnění silnice III/22127_x000d_
_x000d_
- HDPE DN 100 kruhového tvaru s neperforovaným dnem pevnost SN 8 v ŠP loži (fr. 0/22) tl. 100 mm_x000d_
- včetně obsypu drenáže kamenivem (fr. 8/16, f2 příp. 8/32, f2) do výšky 80-100 mm nad povrchem dren. potrubí_x000d_
- propustná vrstva rýhy bude vyplněná štěrkem (fr. max. 60)_x000d_
- svrchní část z kameniva (fr. 4/8, f2 příp. 8/16, f2) v tl. 100 mm, kamenivo v souladu s ČSN EN 13285</t>
  </si>
  <si>
    <t>180 = 180,000000 =&gt; A</t>
  </si>
  <si>
    <t>Položka platí pro kompletní konstrukce trativodů a zahrnuje zejména:
- výkop rýhy předepsaného tvaru v dané třídě těžitelnosti, výplň, zásyp trativodu včetně dopravy, uložení přebytečného materiálu, dodávky předepsaného materiálu pro výplň a zásyp
- zřízení spojovací vrstvy
- zřízení podkladu a lože trativodu z předepsaného materiálu
- dodávka a uložení trativodu předepsaného materiálu a profilu
- obsyp trativodu předepsaným materiálem
- ukončení trativodu zaústěním do potrubí nebo vodoteče, případně vybudování ukončujícího objektu (kapličky) dle VL
- veškerý materiál, výrobky a polotovary, včetně mimostaveništní a vnitrostaveništní dopravy
- nezahrnuje opláštění z geotextilie, fólie</t>
  </si>
  <si>
    <t>4 - Vodorovné konstrukce</t>
  </si>
  <si>
    <t>45152</t>
  </si>
  <si>
    <t>PODKLADNÍ A VÝPLŇOVÉ VRSTVY Z KAMENIVA DRCENÉHO</t>
  </si>
  <si>
    <t>- chodník u nových uliční vpustí_x000d_
- doplnění podkladní vrstvy chodníku ŠDb 0/32 Gf</t>
  </si>
  <si>
    <t>položka zahrnuje dodávku předepsaného kameniva, mimostaveništní a vnitrostaveništní dopravu a jeho uložení
není-li v zadávací dokumentaci uvedeno jinak, jedná se o nakupovaný materiál</t>
  </si>
  <si>
    <t>465923</t>
  </si>
  <si>
    <t>PŘEDLÁŽDĚNÍ DLAŽBY Z BETON DLAŽDIC</t>
  </si>
  <si>
    <t>a) sanace vozovky_x000d_
b) chodník u nových uliční vpustí</t>
  </si>
  <si>
    <t xml:space="preserve">a) 5 = 5,000000 =&gt; A _x000d_
b)  6 = 6,000000 =&gt; B _x000d_
Celkem: A+B = 11,000000 =&gt; C</t>
  </si>
  <si>
    <t>- pod pojmem *předláždění* se rozumí rozebrání stávající dlažby a pokládka dlažby ze stávajícího dlažebního materiálu (bez dodávky nového)
- zahrnuje nezbytnou manipulaci s tímto materiálem (nakládání, doprava, složení, očištění)
- dodání a rozprostření materiálu pro lože a jeho tloušťku předepsanou dokumentací a pro předepsanou výplň spar
- nutné zemní práce (svahování, úpravu pláně a pod.)
- nezahrnuje podklad pod dlažbu, vykazuje se samostatně položkami SD 45</t>
  </si>
  <si>
    <t>5 - Komunikace</t>
  </si>
  <si>
    <t>56333</t>
  </si>
  <si>
    <t>VOZOVKOVÉ VRSTVY ZE ŠTĚRKODRTI TL. DO 150MM</t>
  </si>
  <si>
    <t xml:space="preserve">A) vozovka_x000d_
       a) Štěrkodrť ŠDA 0/32 Ge tl. 0,15m_x000d_
       b)  Štěrkodrť ŠDA 0/32 Ge min. tl. 0,15m_x000d_
B) sanace vozovky_x000d_
        -   sanace ŠD 0/32 v tl. min 0,10 m</t>
  </si>
  <si>
    <t>A)_x000d_
a) 75/0,15 = 500,000000 =&gt; A _x000d_
b) 132/0,15 = 880,000000 =&gt; B _x000d_
B) 7/0,10 = 70,000000 =&gt; C _x000d_
A+B+C = 1450,000000 =&gt; D</t>
  </si>
  <si>
    <t>- dodání kameniva předepsané kvality a zrnitosti
- rozprostření a zhutnění vrstvy v předepsané tloušťce
- zřízení vrstvy bez rozlišení šířky, pokládání vrstvy po etapách
- nezahrnuje postřiky, nátěry</t>
  </si>
  <si>
    <t>56962</t>
  </si>
  <si>
    <t>ZPEVNĚNÍ KRAJNIC Z RECYKLOVANÉHO MATERIÁLU TL DO 100MM</t>
  </si>
  <si>
    <t>- krajnice a příkopy_x000d_
- dosyp krajnice R mat v tl, 0,10 m_x000d_
- materiál z položky 11372</t>
  </si>
  <si>
    <t>7/0,10 = 70,000000 =&gt; A</t>
  </si>
  <si>
    <t>- dodání recyklátu v požadované kvalitě
- očištění podkladu
- uložení recyklátu dle předepsaného technologického předpisu, zhutnění vrstvy v předepsané tloušťce
- zřízení vrstvy bez rozlišení šířky, pokládání vrstvy po etapách, včetně pracovních spar a spojů
- úpravu napojení, ukončení 
- nezahrnuje postřiky, nátěry</t>
  </si>
  <si>
    <t>572211</t>
  </si>
  <si>
    <t>SPOJOVACÍ POSTŘIK Z ASFALTU DO 0,5KG/M2</t>
  </si>
  <si>
    <t>vozovka
a) spojovací postřik PS-C 0,50kg/m2 
b) spojovací postřik PS-C 0,35kg/m2 
c) spojovací postřik PS-C 0,35kg/m2</t>
  </si>
  <si>
    <t xml:space="preserve">a)  1175 = 1175,000000 =&gt; A _x000d_
b)    525 = 525,000000 =&gt; B _x000d_
c)    525 = 525,000000 =&gt; C _x000d_
Celkem: A+B+C = 2225,000000 =&gt; D</t>
  </si>
  <si>
    <t>- dodání všech předepsaných materiálů pro postřiky v předepsaném množství
- provedení dle předepsaného technologického předpisu
- zřízení vrstvy bez rozlišení šířky, pokládání vrstvy po etapách
- úpravu napojení, ukončení</t>
  </si>
  <si>
    <t>572213</t>
  </si>
  <si>
    <t>POSTŘIK Z KATIONAKTIVNÍ EMULZE DO 0,5KG/M2</t>
  </si>
  <si>
    <t>- sanace vozovky_x000d_
- postřik kationaktivní emulze PS-CP 0,4 kg/m2</t>
  </si>
  <si>
    <t>62 = 62,000000 =&gt; A</t>
  </si>
  <si>
    <t>574A33</t>
  </si>
  <si>
    <t>ASFALTOVÝ BETON PRO OBRUSNÉ VRSTVY ACO 11 TL. 40MM</t>
  </si>
  <si>
    <t>- vozovka_x000d_
- asfaltový beton obrusný ACO 11 50/70 40 mm</t>
  </si>
  <si>
    <t>68/0,04 = 1700,000000 =&gt; A</t>
  </si>
  <si>
    <t>- dodání směsi v požadované kvalitě_x000d_
- očištění podkladu_x000d_
- uložení směsi dle předepsaného technologického předpisu, zhutnění vrstvy v předepsané tloušťce_x000d_
- zřízení vrstvy bez rozlišení šířky, pokládání vrstvy po etapách, včetně pracovních spar a spojů_x000d_
- úpravu napojení, ukončení podél obrubníků, dilatačních zařízení, odvodňovacích proužků, odvodňovačů, vpustí, šachet a pod._x000d_
- nezahrnuje postřiky, nátěry_x000d_
- nezahrnuje těsnění podél obrubníků, dilatačních zařízení, odvodňovacích proužků, odvodňovačů, vpustí, šachet a pod.</t>
  </si>
  <si>
    <t>574C56</t>
  </si>
  <si>
    <t>ASFALTOVÝ BETON PRO LOŽNÍ VRSTVY ACL 16+, 16S TL. 60MM</t>
  </si>
  <si>
    <t>- vozovka_x000d_
- asfaltový beton pro ložní vrstvy ACL 16+ 50/70, 60 mm</t>
  </si>
  <si>
    <t>32/0,06 = 533,333333 =&gt; A</t>
  </si>
  <si>
    <t>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- nezahrnuje postřiky, nátěry
- nezahrnuje těsnění podél obrubníků, dilatačních zařízení, odvodňovacích proužků, odvodňovačů, vpustí, šachet a pod.</t>
  </si>
  <si>
    <t>574E46</t>
  </si>
  <si>
    <t>ASFALTOVÝ BETON PRO PODKLADNÍ VRSTVY ACP 16+, 16S TL. 50MM</t>
  </si>
  <si>
    <t>- vozovka_x000d_
- asfaltový beton pro podkladní vrstvu ACP 16+ tl. 50 mm</t>
  </si>
  <si>
    <t>27/0,05 = 540,000000 =&gt; A</t>
  </si>
  <si>
    <t>574E56</t>
  </si>
  <si>
    <t>ASFALTOVÝ BETON PRO PODKLADNÍ VRSTVY ACP 16+, 16S TL. 60MM</t>
  </si>
  <si>
    <t>- sanace vozovky_x000d_
- plomba ACP 16+ 50/70 tl 0,06 m</t>
  </si>
  <si>
    <t>4/0,06 = 66,666667 =&gt; A</t>
  </si>
  <si>
    <t>577A2</t>
  </si>
  <si>
    <t>VÝSPRAVA TRHLIN ASFALTOVOU ZÁLIVKOU MODIFIK</t>
  </si>
  <si>
    <t>- sanace vozovky_x000d_
- sanace trhlin zálivkou N2 za horka, proříznutí komůrky 10-30/25-40 mm, vyčištění a nátěr s posypem horkým kam., viz TZ</t>
  </si>
  <si>
    <t>15 = 15,000000 =&gt; A</t>
  </si>
  <si>
    <t>- vyfrézování drážky šířky do 20mm hloubky do 40mm
- vyčištění
- nátěr
- výplň předepsanou zálivkovou hmotou</t>
  </si>
  <si>
    <t>58910</t>
  </si>
  <si>
    <t>VÝPLŇ SPAR ASFALTEM</t>
  </si>
  <si>
    <t>- vozovka_x000d_
- zalití zálivkou N2 napojení konstrukcí, pracovní spáry</t>
  </si>
  <si>
    <t>360 = 360,000000 =&gt; A</t>
  </si>
  <si>
    <t>položka zahrnuje:
- dodávku předepsaného materiálu
- vyčištění a výplň spar tímto materiálem</t>
  </si>
  <si>
    <t>58920</t>
  </si>
  <si>
    <t>VÝPLŇ SPAR MODIFIKOVANÝM ASFALTEM</t>
  </si>
  <si>
    <t>a) odvodnění silnice III/22125_x000d_
- utěsnění spár zálivkou za horka N2_x000d_
_x000d_
b) odvodnění silnice III/22127_x000d_
- utěsnění spár zálivkou za horka N2</t>
  </si>
  <si>
    <t>a) 56 = 56,000000 =&gt; A _x000d_
b) 356 = 356,000000 =&gt; B _x000d_
Celkem: A+B = 412,000000 =&gt; C</t>
  </si>
  <si>
    <t>8 - Potrubí</t>
  </si>
  <si>
    <t>89712</t>
  </si>
  <si>
    <t>VPUSŤ KANALIZAČNÍ ULIČNÍ KOMPLETNÍ Z BETONOVÝCH DÍLCŮ</t>
  </si>
  <si>
    <t>- odvodnění silnice III/22127_x000d_
- uliční vpusti</t>
  </si>
  <si>
    <t>7 = 7,000000 =&gt; A</t>
  </si>
  <si>
    <t xml:space="preserve">položka zahrnuje:
- dodávku a osazení předepsaných dílů včetně mříže
- výplň, těsnění  a tmelení spar a spojů,
- opatření  povrchů  betonu  izolací  proti zemní vlhkosti v částech, kde přijdou do styku se zeminou nebo kamenivem,
- předepsané podkladní konstrukce</t>
  </si>
  <si>
    <t>9 - Ostatní konstrukce a práce</t>
  </si>
  <si>
    <t>914131</t>
  </si>
  <si>
    <t>DOPRAVNÍ ZNAČKY ZÁKLADNÍ VELIKOSTI OCELOVÉ FÓLIE TŘ 2 - DODÁVKA A MONTÁŽ</t>
  </si>
  <si>
    <t xml:space="preserve">nová značka P2 standardní RA2   1 = 1,000000 =&gt; A _x000d_
nová značka P4 standardní RA2   1 = 1,000000 =&gt; B _x000d_
nový štít E2b osadit na P4              1 = 1,000000 =&gt; C _x000d_
nová značka P3 standardní RA2     1 = 1,000000 =&gt; D _x000d_
Celkem: A+B+C+D = 4,000000 =&gt; E</t>
  </si>
  <si>
    <t>položka zahrnuje:
- dodávku a montáž značek v požadovaném provedení</t>
  </si>
  <si>
    <t>914133</t>
  </si>
  <si>
    <t>DOPRAVNÍ ZNAČKY ZÁKLADNÍ VELIKOSTI OCELOVÉ FÓLIE TŘ 2 - DEMONTÁŽ</t>
  </si>
  <si>
    <t>- včetně naložení a odvozu na místo určení</t>
  </si>
  <si>
    <t xml:space="preserve">demontáž značky P2       1 = 1,000000 =&gt; A _x000d_
demontáž značky P4       1 = 1,000000 =&gt; B _x000d_
demontáž značky P3        1 = 1,000000 =&gt; C _x000d_
demontáž značky E2b - štít  1 = 1,000000 =&gt; D _x000d_
Celkem: A+B+C+D = 4,000000 =&gt; E</t>
  </si>
  <si>
    <t>Položka zahrnuje odstranění, demontáž a odklizení materiálu s odvozem na předepsané místo</t>
  </si>
  <si>
    <t>914911 R</t>
  </si>
  <si>
    <t>SLOUPKY A STOJKY DOPRAVNÍCH ZNAČEK Z OCEL TRUBEK - DODÁVKA A MONTÁŽ</t>
  </si>
  <si>
    <t>kotveno na zeď bez základu</t>
  </si>
  <si>
    <t>1+1+1 = 3,000000 =&gt; A</t>
  </si>
  <si>
    <t>položka zahrnuje:
- sloupky a upevňovací zařízení včetně kotvení na zeď</t>
  </si>
  <si>
    <t>914913</t>
  </si>
  <si>
    <t>SLOUPKY A STOJKY DZ Z OCEL TRUBEK ZABETON DEMONTÁŽ</t>
  </si>
  <si>
    <t>- včetně naložení a odvozu na místo určení _x000d_
- včetně odstranění základu a případného poplatku za uložení na skládce</t>
  </si>
  <si>
    <t>915231</t>
  </si>
  <si>
    <t>VODOR DOPRAV ZNAČ PLASTEM PROFIL ZVUČÍCÍ - DOD A POKLÁDKA</t>
  </si>
  <si>
    <t xml:space="preserve">V4 0,125    66 = 66,000000 =&gt; A _x000d_
V1a 0,125     2 = 2,000000 =&gt; B _x000d_
V2b 1,5/1,5/0,125    3 = 3,000000 =&gt; C _x000d_
Celkem: A+B+C = 71,000000 =&gt; D</t>
  </si>
  <si>
    <t>položka zahrnuje:
- dodání a pokládku nátěrového materiálu (měří se pouze natíraná plocha)
- předznačení a reflexní úpravu</t>
  </si>
  <si>
    <t>917224</t>
  </si>
  <si>
    <t>SILNIČNÍ A CHODNÍKOVÉ OBRUBY Z BETONOVÝCH OBRUBNÍKŮ ŠÍŘ 150MM</t>
  </si>
  <si>
    <t>a) sanace vozovky_x000d_
- nová betonová silniční obruba do bet. lože C20/25n xf3_x000d_
_x000d_
b) odvodnění silnice III/22125_x000d_
- nová obruba silniční betonová do lože c20/25n xf3_x000d_
_x000d_
c) chodník u nových uliční vpustí_x000d_
- obnova obruby - silniční betonová do lože c20/25n xf3</t>
  </si>
  <si>
    <t>a) 10 = 10,000000 =&gt; A _x000d_
b) 25 = 25,000000 =&gt; B _x000d_
c) 6 = 6,000000 =&gt; D _x000d_
Celkem: A+B+D = 41,000000 =&gt; E</t>
  </si>
  <si>
    <t>Položka zahrnuje:
dodání a pokládku betonových obrubníků o rozměrech předepsaných zadávací dokumentací
betonové lože i boční betonovou opěrku.</t>
  </si>
  <si>
    <t>935212</t>
  </si>
  <si>
    <t>PŘÍKOPOVÉ ŽLABY Z BETON TVÁRNIC ŠÍŘ DO 600MM DO BETONU TL 100MM</t>
  </si>
  <si>
    <t>- odvodnění silnice III/22127_x000d_
- výměna poškozené žlabovky do bet. lože c20/25n xf3</t>
  </si>
  <si>
    <t>20kus*0,5m = 10,000000 =&gt; A</t>
  </si>
  <si>
    <t>položka zahrnuje:
- dodávku a uložení příkopových tvárnic předepsaného rozměru a kvality
- dodání a rozprostření lože z předepsaného materiálu v předepsané kvalitěa v předepsané tloušťce
- veškerou manipulaci s materiálem, vnitrostaveništní i mimostaveništní dopravu
- ukončení, patky, spárování
- měří se v metrech běžných délky osy žlabu</t>
  </si>
  <si>
    <t>935812</t>
  </si>
  <si>
    <t>ŽLABY A RIGOLY DLÁŽDĚNÉ Z KOSTEK DROBNÝCH DO BETONU TL 100MM</t>
  </si>
  <si>
    <t>a) odvodnění silnice III/22125_x000d_
- žlab z kamenné dlažby 100/100 do C20/25n XF3 tl min. 0,10 a odláždění vpusti, včetně provedení spárování MC25XF4_x000d_
_x000d_
b) odvodnění silnice III/22127_x000d_
- žlab z kamenné dlažby 100/100 do C20/25n XF3 tl min. 0,10 a odláždění vpusti, včetně provedení spárování MC25XF4</t>
  </si>
  <si>
    <t xml:space="preserve">a) 22 = 22,000000 =&gt; A _x000d_
b)  153 = 153,000000 =&gt; B _x000d_
Celkem: A+B = 175,000000 =&gt; C</t>
  </si>
  <si>
    <t>položka zahrnuje:
- dodání a uložení předepsaného dlažebního materiálu v požadované kvalitě do předepsaného tvaru a v předepsané šířce
- dodání a rozprostření lože z předepsaného materiálu v předepsané tloušťce a šířce
- úpravu napojení a ukončení
- vnitrostaveništní i mimostaveništní dopravu
- měří se vydlážděná plocha.</t>
  </si>
  <si>
    <t>96657</t>
  </si>
  <si>
    <t>ODSTRANĚNÍ ŽLABŮ Z DÍLCŮ (VČET ŠTĚRBINOVÝCH) ŠÍŘKY 500MM</t>
  </si>
  <si>
    <t>- odvodnění silnice III/22127_x000d_
- odstranění poškozené žlabovky vč lože_x000d_
- včetně odvozu na skládku, poplatek za skládku položka 014102</t>
  </si>
  <si>
    <t>0,5m*20kus = 10,000000 =&gt; A</t>
  </si>
  <si>
    <t>- zahrnuje vybourání žlabů včetně podkladních vrstev a eventuelních mříží
- zahrnuje veškerou manipulaci s vybouranou sutí a hmotami včetně uložení na skládku
- nezahrnuje poplatek za skládku, vykáže se v samostatné položce 014** (s výjimkou malého množství bouraného materiálu, kde je možné poplatek zahrnout do jednotkové ceny bourání – tento fakt musí být uveden v doplňujícím textu k položce)</t>
  </si>
  <si>
    <t>251 - Opěrná zeď</t>
  </si>
  <si>
    <t>všeobecné konstrukce a práce</t>
  </si>
  <si>
    <t>Svislé konstrukce</t>
  </si>
  <si>
    <t>Přidružená stavební výroba</t>
  </si>
  <si>
    <t>0 - všeobecné konstrukce a práce</t>
  </si>
  <si>
    <t>- suť - beton, kamenivo, zemina</t>
  </si>
  <si>
    <t>z položky 96613: 180,600*2*0,5 = 180,600000 =&gt; A _x000d_
z položky 96615: 9,750*2 = 19,500000 =&gt; B _x000d_
z položky 13173: 311*1,9 = 590,900000 =&gt; C _x000d_
A+B+C = 791,000000 =&gt; D</t>
  </si>
  <si>
    <t>12110</t>
  </si>
  <si>
    <t>SEJMUTÍ ORNICE NEBO LESNÍ PŮDY</t>
  </si>
  <si>
    <t>- prostor pro výkop před lícem zdi_x000d_
- ornice použita do SO 251 položky 18232 (3,375 m3)_x000d_
- ornice použita do SO 101 položky 18231 (1,7 m3)_x000d_
- přebytek ornice bude odvezen na místo určení (včetně naložení a dopravy), včetně případného poplatku za uložení</t>
  </si>
  <si>
    <t>1,50*150*0,15 = 33,750000 =&gt; A</t>
  </si>
  <si>
    <t>položka zahrnuje sejmutí ornice bez ohledu na tloušťku vrstvy a její vodorovnou dopravu_x000d_
nezahrnuje uložení na trvalou skládku</t>
  </si>
  <si>
    <t>13173</t>
  </si>
  <si>
    <t>HLOUBENÍ JAM ZAPAŽ I NEPAŽ TŘ. I</t>
  </si>
  <si>
    <t>- odvoz zeminy na meziskládku, určená ke zpětnému použití_x000d_
- část materiálu bude použita do položky 17411 (305 m3), zbývající část bude odvezena na skládku (311 m3), včetně naložení a dovozu_x000d_
- výkop za rubem opěrné zdi pod úrovní budoucí aktivní zóny komunikace + výkopová jáma před lícem opěrné zdi_x000d_
- čerpání vody vč. čerpacích jímek, potrubí a pohotovostní čerpací soupravy</t>
  </si>
  <si>
    <t>položka zahrnuje:_x000d_
- vodorovná a svislá doprava, přemístění, přeložení, manipulace s výkopkem_x000d_
- kompletní provedení vykopávky nezapažené i zapažené_x000d_
- ošetření výkopiště po celou dobu práce v něm vč. klimatických opatření_x000d_
- ztížení vykopávek v blízkosti podzemního vedení, konstrukcí a objektů vč. jejich dočasného zajištění_x000d_
- ztížení pod vodou, v okolí výbušnin, ve stísněných prostorech a pod._x000d_
- příplatek za lepivost_x000d_
- těžení po vrstvách, pásech a po jiných nutných částech (figurách)_x000d_
- čerpání vody vč. čerpacích jímek, potrubí a pohotovostní čerpací soupravy (viz ustanovení k pol. 1151,2)_x000d_
- potřebné snížení hladiny podzemní vody_x000d_
- těžení a rozpojování jednotlivých balvanů_x000d_
- vytahování a nošení výkopku_x000d_
- svahování a přesvah. svahů do konečného tvaru, výměna hornin v podloží a v pláni znehodnocené klimatickými vlivy_x000d_
- ruční vykopávky, odstranění kořenů a napadávek_x000d_
- pažení, vzepření a rozepření vč. přepažování (vyjma štětových stěn)_x000d_
- úpravu, ochranu a očištění dna, základové spáry, stěn a svahů_x000d_
- odvedení nebo obvedení vody v okolí výkopiště a ve výkopišti_x000d_
- třídění výkopku_x000d_
- veškeré pomocné konstrukce umožňující provedení vykopávky (příjezdy, sjezdy, nájezdy, lešení, podpěr. konstr., přemostění, zpevněné plochy, zakrytí a pod.)_x000d_
- nezahrnuje uložení zeminy (na skládku, do násypu) ani poplatky za skládku, vykazují se v položce č.0141**</t>
  </si>
  <si>
    <t>ZÁSYP JAM A RÝH ZEMINOU SE ZHUTNĚNÍM</t>
  </si>
  <si>
    <t>- zemina vhodná do zásypů_x000d_
- využití materiálu z položky 13173</t>
  </si>
  <si>
    <t>17581</t>
  </si>
  <si>
    <t>OBSYP POTRUBÍ A OBJEKTŮ Z NAKUPOVANÝCH MATERIÁLŮ</t>
  </si>
  <si>
    <t>- ochranný obsyp HDPE fólie za rubem zdi t. 200 mm_x000d_
- včetně nákupu a dovozu materiálu</t>
  </si>
  <si>
    <t>2,20*155,00*0,2 = 68,200000 =&gt; A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</si>
  <si>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- zemina vytlačená potrubím o DN do 180mm se od kubatury obsypů neodečítá</t>
  </si>
  <si>
    <t>18110</t>
  </si>
  <si>
    <t>ÚPRAVA PLÁNĚ SE ZHUTNĚNÍM V HORNINĚ TŘ. I</t>
  </si>
  <si>
    <t>3,3*151 = 498,300000 =&gt; A</t>
  </si>
  <si>
    <t>položka zahrnuje úpravu pláně včetně vyrovnání výškových rozdílů. Míru zhutnění určuje projekt.</t>
  </si>
  <si>
    <t>18232</t>
  </si>
  <si>
    <t>ROZPROSTŘENÍ ORNICE V ROVINĚ V TL DO 0,15M</t>
  </si>
  <si>
    <t>- rozprostření ornice před lícem zdi_x000d_
- ornice použita z SO 251 - položka 12110 (3,375 m3)</t>
  </si>
  <si>
    <t>(1,50-0,50)*150*0,15 = 22,500000 =&gt; A</t>
  </si>
  <si>
    <t>Zahrnuje dodání předepsané travní směsi, její výsev na ornici, zalévání, první pokosení, to vše bez ohledu na sklon terénu</t>
  </si>
  <si>
    <t>21263</t>
  </si>
  <si>
    <t>TRATIVODY KOMPLET Z TRUB Z PLAST HMOT DN DO 150MM</t>
  </si>
  <si>
    <t>- drenážní trubka DN 150 za rubem zdi, včetně vyústění</t>
  </si>
  <si>
    <t xml:space="preserve">150,5+1,2*14ks = 167,300000 =&gt; A _x000d_
Rezerva 2,5%:  A*1,025 = 171,482500 =&gt; B</t>
  </si>
  <si>
    <t>21361</t>
  </si>
  <si>
    <t>DRENÁŽNÍ VRSTVY Z GEOTEXTILIE</t>
  </si>
  <si>
    <t>- 2násobná ochrana HDPE fólie</t>
  </si>
  <si>
    <t>2*2,20*155,0 = 682,000000 =&gt; A</t>
  </si>
  <si>
    <t>Položka zahrnuje:
- dodávku předepsané geotextilie (včetně nutných přesahů) pro drenážní vrstvu, včetně mimostaveništní a vnitrostaveništní dopravy
- provedení drenážní vrstvy předepsaných rozměrů a předepsaného tvaru</t>
  </si>
  <si>
    <t>261313</t>
  </si>
  <si>
    <t>VRTY PRO KOTVENÍ A INJEKTÁŽ TŘ III NA POVRCHU D DO 25MM</t>
  </si>
  <si>
    <t>- vrty pr. 20 mm pro kotvení kamenného obkladu, cca 9 ks/m2, hl. 250 mm + vrty pr. 16 mm dl. 120 mm pro kotvení sloupků oplocení_x000d_
- položka bude čerpána pouze se souhlasem TDS</t>
  </si>
  <si>
    <t>183,92*9*0,25 = 413,820000 =&gt; A _x000d_
0,12*4*73 = 35,040000 =&gt; B _x000d_
Celkem: A+B = 448,860000 =&gt; C</t>
  </si>
  <si>
    <t>položka zahrnuje:
přemístění, montáž a demontáž vrtných souprav
svislou dopravu zeminy z vrtu
vodorovnou dopravu zeminy bez uložení na skládku
případně nutné pažení dočasné (včetně odpažení) i trvalé</t>
  </si>
  <si>
    <t>272324</t>
  </si>
  <si>
    <t>ZÁKLADY ZE ŽELEZOBETONU DO C25/30</t>
  </si>
  <si>
    <t>1,12*126,76 = 141,971200 =&gt; A _x000d_
0,76*24,1 = 18,316000 =&gt; D _x000d_
Celkem: A+D = 160,287200 =&gt; E</t>
  </si>
  <si>
    <t xml:space="preserve">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proudů,</t>
  </si>
  <si>
    <t>272365</t>
  </si>
  <si>
    <t>VÝZTUŽ ZÁKLADŮ Z OCELI 10505, B500B</t>
  </si>
  <si>
    <t>- cca 100 kg/m3</t>
  </si>
  <si>
    <t>160,287*0,1 = 16,028700 =&gt; A</t>
  </si>
  <si>
    <t>Položka zahrnuje veškerý materiál, výrobky a polotovary, včetně mimostaveništní a vnitrostaveništní dopravy (rovněž přesuny), včetně naložení a složení, případně s uložením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pomocné konstrukce a práce pro osazení a upevnění výztuže,
- zednické výpomoci pro montáž betonářské výztuže,
- úpravy výztuže pro osazení doplňkových konstrukcí,
- ochranu výztuže do doby jejího zabetonování,
- úpravy výztuže pro zřízení železobetonových kloubů, kotevních prvků, závěsných ok a doplňkových konstrukcí,
- veškerá opatření pro zajištění soudržnosti výztuže a betonu,
- vodivé propojení výztuže, které je součástí ochrany konstrukce proti vlivům bludných proudů, vyvedení do měřících skříní nebo míst pro měření bludných proudů (vlastní měřící skříně se uvádějí položkami SD 74),
- povrchovou antikorozní úpravu výztuže,
- separaci výztuže,
- osazení měřících zařízení a úpravy pro ně,
- osazení měřících skříní nebo míst pro měření bludných proudů.</t>
  </si>
  <si>
    <t>285392</t>
  </si>
  <si>
    <t>DODATEČNÉ KOTVENÍ VLEPENÍM BETONÁŘSKÉ VÝZTUŽE D DO 16MM DO VRTŮ</t>
  </si>
  <si>
    <t>- kotvení kamenné obezdívky_x000d_
- položka bude čerpána pouze se souhlasem TDS</t>
  </si>
  <si>
    <t>184*9 = 1656,000000 =&gt; A</t>
  </si>
  <si>
    <t>Položka zahrnuje:
dodání výztuže předepsaného profilu a předepsané délky (do 600mm)
provedení vrtu předepsaného profilu a předepsané délky (do 300mm)
vsunutí výztuže do vyvrtaného profilu a její zalepení předepsaným pojivem
případně nutné lešení</t>
  </si>
  <si>
    <t>3 - Svislé konstrukce</t>
  </si>
  <si>
    <t>317325</t>
  </si>
  <si>
    <t>ŘÍMSY ZE ŽELEZOBETONU DO C30/37</t>
  </si>
  <si>
    <t>0,293*150,5 = 44,096500 =&gt; A</t>
  </si>
  <si>
    <t xml:space="preserve">položka zahrnuje: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</t>
  </si>
  <si>
    <t>317365</t>
  </si>
  <si>
    <t>VÝZTUŽ ŘÍMS Z OCELI 10505, B500B</t>
  </si>
  <si>
    <t>- cca 180 kg/m3</t>
  </si>
  <si>
    <t>0,18*44,097 = 7,937460 =&gt; A</t>
  </si>
  <si>
    <t>položka zahrnuje: 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pomocné konstrukce a práce pro osazení a upevnění výztuže,
- zednické výpomoci pro montáž betonářské výztuže,
- úpravy výztuže pro osazení doplňkových konstrukcí,
- ochranu výztuže do doby jejího zabetonování,
- úpravy výztuže pro zřízení železobetonových kloubů, kotevních prvků, závěsných ok a doplňkových konstrukcí,
- veškerá opatření pro zajištění soudržnosti výztuže a betonu,
- vodivé propojení výztuže, které je součástí ochrany konstrukce proti vlivům bludných proudů, vyvedení do měřících skříní nebo míst pro měření bludných proudů (vlastní měřící skříně se uvádějí položkami SD 74)
- povrchovou antikorozní úpravu výztuže,
- separaci výztuže,
- osazení měřících zařízení a úpravy pro ně,
- osazení měřících skříní nebo míst pro měření bludných proudů.</t>
  </si>
  <si>
    <t>327212</t>
  </si>
  <si>
    <t>ZDI OPĚRNÉ, ZÁRUBNÍ, NÁBŘEŽNÍ Z LOMOVÉHO KAMENE NA MC</t>
  </si>
  <si>
    <t>- lícní část opěrné zdi tl. 0,40 m, včetně spárování_x000d_
- částečné využití vyzískaného materiálu z ubourané zdi, včetně úpravy a očištění kamene (cca 50%), včetně vyspárování (materiál z položky 96613)_x000d_
- bude čerpáno pouze se souhlasem TDS</t>
  </si>
  <si>
    <t>183,01*0,40*0,5 = 36,602000 =&gt; A</t>
  </si>
  <si>
    <t>položka zahrnuje dodávku a osazení lomového kamene, jeho výběr a případnou úpravu, dodávku předepsané malty, spárování.</t>
  </si>
  <si>
    <t>b</t>
  </si>
  <si>
    <t>- lícní část opěrné zdi tl. 0,40 m, včetně spárování_x000d_
- včetně nákupu a dopravy chybějícího vhodného materiálu (cca 50%)_x000d_
- bude čerpáno pouze se souhlasem TDS</t>
  </si>
  <si>
    <t>327325</t>
  </si>
  <si>
    <t>ZDI OPĚRNÉ, ZÁRUBNÍ, NÁBŘEŽNÍ ZE ŽELEZOVÉHO BETONU DO C30/37</t>
  </si>
  <si>
    <t xml:space="preserve">- beton C30/37,  včetně bednění a prostupů pro odvodnění_x000d_
- vč. opatření povrchů betonu izolací proti zemní vlhkosti v částech, kde přijdou do styku se zeminou nebo kamenivem</t>
  </si>
  <si>
    <t>183,01*0,4 = 73,204000 =&gt; A</t>
  </si>
  <si>
    <t xml:space="preserve">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</t>
  </si>
  <si>
    <t>32736</t>
  </si>
  <si>
    <t>VÝZTUŽ ZDÍ OPĚR, ZÁRUB, NÁBŘEŽ Z OCELI</t>
  </si>
  <si>
    <t>- dilatační smykové trny - povlakovaná (poplastovaná) výztuž pr. 25 mm, ocel 11523 (hladká výztuž)</t>
  </si>
  <si>
    <t>65*0,5*3,853/1000 = 0,125223 =&gt; A</t>
  </si>
  <si>
    <t>327365</t>
  </si>
  <si>
    <t>VÝZTUŽ ZDÍ OPĚRNÝCH, ZÁRUBNÍCH, NÁBŘEŽNÍCH Z OCELI 10505, B500B</t>
  </si>
  <si>
    <t>73,20*0,1 = 7,320000 =&gt; A</t>
  </si>
  <si>
    <t>451312</t>
  </si>
  <si>
    <t>PODKLADNÍ A VÝPLŇOVÉ VRSTVY Z PROSTÉHO BETONU C12/15</t>
  </si>
  <si>
    <t>- podkladní beton pod základy zdi a pod rubovou drenáží</t>
  </si>
  <si>
    <t>Podkladní beton pod základy: 0,41*127,95+0,29*24,4 = 59,535500 =&gt; A _x000d_
Podkladní beton pod drenáží: 69,12*0,25 = 17,280000 =&gt; B _x000d_
Celkem: A+B = 76,815500 =&gt; C</t>
  </si>
  <si>
    <t>451314</t>
  </si>
  <si>
    <t>PODKLADNÍ A VÝPLŇOVÉ VRSTVY Z PROSTÉHO BETONU C25/30</t>
  </si>
  <si>
    <t>- podklad pod dlažbu z lomového kamene</t>
  </si>
  <si>
    <t>0,5*0,15*150,00 = 11,250000 =&gt; A</t>
  </si>
  <si>
    <t xml:space="preserve">- dodání  čerstvého  betonu  (betonové  směsi)  požadované  kvality,  jeho  uložení  do požadovaného tvaru při jakékoliv hustotě výztuže, konzistenci čerstvého betonu a způsobu hutnění, ošetření a ochranu betonu,_x000d_
- zhotovení nepropustného, mrazuvzdorného betonu a betonu požadované trvanlivosti a vlastností,_x000d_
- užití potřebných přísad a technologií výroby betonu,_x000d_
- zřízení pracovních a dilatačních spar, včetně potřebných úprav, výplně, vložek, opracování, očištění a ošetření,_x000d_
- bednění  požadovaných  konstr. (i ztracené) s úpravou  dle požadované  kvality povrchu betonu, včetně odbedňovacích a odskružovacích prostředků,_x000d_
- podpěrné  konstr. (skruže) a lešení všech druhů pro bednění, uložení čerstvého betonu, výztuže a doplňkových konstr., vč. požadovaných otvorů, ochranných a bezpečnostních opatření a základů těchto konstrukcí a lešení,_x000d_
- vytvoření kotevních čel, kapes, nálitků, a sedel,_x000d_
- zřízení  všech  požadovaných  otvorů, kapes, výklenků, prostupů, dutin, drážek a pod., vč. ztížení práce a úprav  kolem nich,_x000d_
- úpravy pro osazení výztuže, doplňkových konstrukcí a vybavení,_x000d_
- úpravy povrchu pro položení požadované izolace, povlaků a nátěrů, případně vyspravení,_x000d_
- ztížení práce u kabelových a injektážních trubek a ostatních zařízení osazovaných do betonu,_x000d_
- konstrukce betonových kloubů, upevnění kotevních prvků a doplňkových konstrukcí,_x000d_
- nátěry zabraňující soudržnost betonu a bednění,_x000d_
- výplň, těsnění  a tmelení spar a spojů,_x000d_
- opatření  povrchů  betonu  izolací  proti zemní vlhkosti v částech, kde přijdou do styku se zeminou nebo kamenivem,_x000d_
- případné zřízení spojovací vrstvy u základů,_x000d_
- úpravy pro osazení zařízení ochrany konstrukce proti vlivu bludných proudů</t>
  </si>
  <si>
    <t>465512</t>
  </si>
  <si>
    <t>DLAŽBY Z LOMOVÉHO KAMENE NA MC</t>
  </si>
  <si>
    <t>- kámen tl. 200 mm do lože z betonu tl. 150 mm_x000d_
- včetně spárování, těsnění a tmelení</t>
  </si>
  <si>
    <t>0,5*0,20*150,00 = 15,000000 =&gt; A</t>
  </si>
  <si>
    <t>položka zahrnuje:
- nutné zemní práce (svahování, úpravu pláně a pod.)
- zřízení spojovací vrstvy
- zřízení lože dlažby z cementové malty předepsané kvality a předepsané tloušťky
- dodávku a položení dlažby z lomového kamene do předepsaného tvaru
- spárování, těsnění, tmelení a vyplnění spar MC případně s vyklínováním
- úprava povrchu pro odvedení srážkové vody
- nezahrnuje podklad pod dlažbu, vykazuje se samostatně položkami SD 45</t>
  </si>
  <si>
    <t>7 - Přidružená stavební výroba</t>
  </si>
  <si>
    <t>711111</t>
  </si>
  <si>
    <t>IZOLACE BĚŽNÝCH KONSTRUKCÍ PROTI ZEMNÍ VLHKOSTI ASFALTOVÝMI NÁTĚRY</t>
  </si>
  <si>
    <t xml:space="preserve">- izolace rubu a líce zdí -  2x ALN</t>
  </si>
  <si>
    <t xml:space="preserve">Základ a dřík: 2* (2,92*126,75 + 2,10*24,10 + 183,92)  = 1209,280000 =&gt; A</t>
  </si>
  <si>
    <t xml:space="preserve">položka zahrnuje:
- dodání  předepsaného izolačního materiálu
- očištění a ošetření podkladu, zadávací dokumentace může zahrnout i případné vyspravení
- zřízení izolace jako kompletního povlaku, případně komplet. soustavy nebo systému podle příslušného  technolog. předpisu
- zřízení izolace i jednotlivých vrstev po etapách, včetně pracovních spár a spojů
- úprava u okrajů, rohů, hran, dilatačních i pracovních spojů, kotev, obrubníků, dilatačních zařízení, odvodnění, otvorů, neizolovaných míst a pod.
- zajištění odvodnění povrchu izolace, včetně odvodnění nejnižších míst, pokud dokumentace pro zadání stavby nestanoví jinak
- ochrana izolace do doby zřízení definitivní ochranné vrstvy nebo konstrukce
- úprava, očištění a ošetření prostoru kolem izolace
- provedení požadovaných zkoušek
- nezahrnuje ochranné vrstvy, např. geotextilii</t>
  </si>
  <si>
    <t>711507</t>
  </si>
  <si>
    <t>OCHRANA IZOLACE NA POVRCHU Z PE FÓLIE</t>
  </si>
  <si>
    <t>- HDPE těsnící fólie za rubem zdi</t>
  </si>
  <si>
    <t>2,20*155,00 = 341,000000 =&gt; A</t>
  </si>
  <si>
    <t xml:space="preserve">položka zahrnuje:
- dodání  předepsaného ochranného materiálu
- zřízení ochrany izolace</t>
  </si>
  <si>
    <t>711509</t>
  </si>
  <si>
    <t>OCHRANA IZOLACE NA POVRCHU TEXTILIÍ</t>
  </si>
  <si>
    <t>- geotextilie 600g/m2_x000d_
- ochrana izolace zdí</t>
  </si>
  <si>
    <t>2,92*126,75 + 2,10*24,10 + 183,92 = 604,640000 =&gt; A</t>
  </si>
  <si>
    <t>87633</t>
  </si>
  <si>
    <t>CHRÁNIČKY Z TRUB PLASTOVÝCH DN DO 150MM</t>
  </si>
  <si>
    <t>- 2xDN150 pro převedení STL plynovodu</t>
  </si>
  <si>
    <t>2,60+1,80 = 4,400000 =&gt; A</t>
  </si>
  <si>
    <t xml:space="preserve">položky pro zhotovení potrubí platí bez ohledu na sklon
zahrnuje:
- výrobní dokumentaci (včetně technologického předpisu)
- dodání veškerého trubního a pomocného materiálu  (trouby,  trubky,  tvarovky,  spojovací a těsnící 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 včetně případně předepsaného utěsnění konců chrániček
- položky platí pro práce prováděné v prostoru zapaženém i nezapaženém a i v kolektorech, chráničkách</t>
  </si>
  <si>
    <t>87645</t>
  </si>
  <si>
    <t>CHRÁNIČKY Z TRUB PLASTOVÝCH DN DO 300MM</t>
  </si>
  <si>
    <t>- 1x DN300 pro převedení STL plynovodu</t>
  </si>
  <si>
    <t>87733</t>
  </si>
  <si>
    <t>CHRÁNIČKY PŮLENÉ Z TRUB PLAST DN DO 150MM</t>
  </si>
  <si>
    <t>- půlené chráničky - DN110 pro převedení sdělovacího kabelu</t>
  </si>
  <si>
    <t>DN110: 1*1,80 = 1,800000 =&gt; A _x000d_
DN150: 2,60+1,80 = 4,400000 =&gt; B _x000d_
Celkem: A+B = 6,200000 =&gt; C</t>
  </si>
  <si>
    <t xml:space="preserve">položky pro zhotovení potrubí platí bez ohledu na sklon
zahrnuje:
- výrobní dokumentaci (včetně technologického předpisu)
- dodání veškerého trubního a pomocného materiálu  (trouby včetně podélného rozpůlení,  trubky,  tvarovky,  spojovací a těsnící 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 včetně případně předepsaného utěsnění konců chrániček
- položky platí pro práce prováděné v prostoru zapaženém i nezapaženém a i v kolektorech, chráničkách</t>
  </si>
  <si>
    <t>96613</t>
  </si>
  <si>
    <t>BOURÁNÍ KONSTRUKCÍ Z KAMENE NA MC</t>
  </si>
  <si>
    <t>- vybourání původní kamenné zdi, stanoveno odborným odhadem_x000d_
- část materiálu bude použito do položky 327212_x000d_
- zbývající část (cca 50%) bude odvezena na skládku, včetně naložení a odvozu na skládku, poplatek za v položce 014102</t>
  </si>
  <si>
    <t>258*0,70 = 180,600000 =&gt; A</t>
  </si>
  <si>
    <t>položka zahrnuje:_x000d_
- rozbourání konstrukce bez ohledu na použitou technologii_x000d_
- veškeré pomocné konstrukce (lešení a pod.)_x000d_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položce)_x000d_
- veškeré další práce plynoucí z technologického předpisu a z platných předpisů</t>
  </si>
  <si>
    <t>96615</t>
  </si>
  <si>
    <t>BOURÁNÍ KONSTRUKCÍ Z PROSTÉHO BETONU</t>
  </si>
  <si>
    <t>0,65*0,15*100,00 = 9,750000 =&gt; A</t>
  </si>
  <si>
    <t>96618</t>
  </si>
  <si>
    <t>BOURÁNÍ KONSTRUKCÍ KOVOVÝCH</t>
  </si>
  <si>
    <t>- demontáž původního oplocení_x000d_
- včetně odvozu do sběrných surovin</t>
  </si>
  <si>
    <t>Sloupky: 2,32*73/1000 = 0,169360 =&gt; A _x000d_
Výplň: 13,0*72/1000 = 0,936000 =&gt; B _x000d_
Celkem: A+B = 1,105360 =&gt; C</t>
  </si>
  <si>
    <t>položka zahrnuje:_x000d_
- rozebrání konstrukce bez ohledu na použitou technologii_x000d_
- veškeré pomocné konstrukce (lešení a pod.)_x000d_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položce)_x000d_
- veškeré další práce plynoucí z technologického předpisu a z platných předpisů</t>
  </si>
  <si>
    <t>301 - Odvodnění komunikace</t>
  </si>
  <si>
    <t xml:space="preserve">- poplatek za uložení výkopku (zeminy) na skládku - výkopek z rýh - vytlačená kubatura_x000d_
- z položky 13273  (143,617 m3)</t>
  </si>
  <si>
    <t>(0,847*41,17+1,153*52,66+1,471*25,75+8,41*3,14*1,24*1,24/4)*2 = 287,234449 =&gt; A</t>
  </si>
  <si>
    <t>014112</t>
  </si>
  <si>
    <t>POPLATKY ZA SKLÁDKU TYP S-IO (INERTNÍ ODPAD)</t>
  </si>
  <si>
    <t>- vybourané kamenné zdivo do betonu z nábřežní zdi v místě vyústění kanalizace do Petrovského potoka</t>
  </si>
  <si>
    <t>2,01*1,1*0,6*2,6 = 3,449160 =&gt; A</t>
  </si>
  <si>
    <t xml:space="preserve">- natěžení a dovoz  materiálu (vhodného výkopku) z deponie, včetně rozvozných vzdáleností, zásyp rýh  kanalizace</t>
  </si>
  <si>
    <t xml:space="preserve">289,863-143,617 = 146,246000 =&gt; B  zásyp rýh dle pol.17411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</si>
  <si>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
pol. 1151,2)
- potřebné snížení hladiny podzemní vody
- těžení a rozpojování jednotlivých balvanů
- vytahování a nošení výkopku
- ruční vykopávky, odstranění kořenů a napadávek
- pažení, vzepření a rozepření vč. přepažování (vyjma štětových stěn)
- úpravu, ochranu a očištění dna, základové spáry, stěn a svahů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práce spojené s otvírkou zemníku</t>
  </si>
  <si>
    <t>13273</t>
  </si>
  <si>
    <t>HLOUBENÍ RÝH ŠÍŘ DO 2M PAŽ I NEPAŽ TŘ. I</t>
  </si>
  <si>
    <t xml:space="preserve">- stoka - rýha šíře 1,1 m (DN 200), 1,30 m (DN 300), 1,45 m (DN400),  přípojky - rýha šíře 1,10 m_x000d_
- včetně odvozu přebytku výkopku (vytlačená kubatura) na skládku (143,617 m3)_x000d_
- včetně odvozu výkopku pro zpětný zásyp rýh na mezideponii (146,246 m3)</t>
  </si>
  <si>
    <t xml:space="preserve">36*1,1+47*1,45+85*1,3 = 218,250000 =&gt; A   výkop pro stoku, kubatury dle Acad_x000d_
(2,42*(2,6-1,1)+2,06*(2,6-1,45)+1,62*2*(2,6-1,3))*2,6+2*0,45*2,6*2,6 = 32,632600 =&gt; B rozšíření a prohloubení u šachet_x000d_
11,15+8,26+2,29+7,34+2,48+7,46 = 38,980000 =&gt; C  výkop pro přípojky_x000d_
A+B+C = 289,862600 =&gt; D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</si>
  <si>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
pol. 1151,2)
- potřebné snížení hladiny podzemní vody
- těžení a rozpojování jednotlivých balvanů
- vytahování a nošení výkopku
- svahování a přesvah. svahů do konečného tvaru, výměna hornin v podloží a v pláni
znehodnocené klimatickými vlivy
- ruční vykopávky, odstranění kořenů a napadávek
- pažení, vzepření a rozepření vč. přepažování (vyjma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
položce č.0141**</t>
  </si>
  <si>
    <t>17120</t>
  </si>
  <si>
    <t>ULOŽENÍ SYPANINY DO NÁSYPŮ A NA SKLÁDKY BEZ ZHUTNĚNÍ</t>
  </si>
  <si>
    <t>- uložení přebytku výkopku na skládku _x000d_
- uložení výkopku pro zpětný zásyp rýh na mezideponii</t>
  </si>
  <si>
    <t xml:space="preserve">0,847*41,17+1,471*25,75+1,153*52,66+8,41*3,14*1,24*1,24/4 = 143,617225 =&gt; A   přebytek výkopku (vytlačená kubatura) na skládku_x000d_
289,863-143,617 = 146,246000 =&gt; B  uložení výkopku pro zpětný zásyp rýh na mezideponii_x000d_
A+B = 289,863225 =&gt; C</t>
  </si>
  <si>
    <t xml:space="preserve">položka zahrnuje:
- kompletní provedení zemní konstrukce do předepsaného tvaru
- ošetření úložiště po celou dobu práce v něm vč. klimatických opatření
- ztížení v okolí vedení, konstrukcí a objektů a jejich dočasné zajištění
- ztížení provádění ve ztížených podmínkách a stísněných prostorech
- ztížené ukládání sypaniny pod vodu
- ukládání po vrstvách a po jiných nutných částech (figurách) vč. dosypávek
- spouštění a nošení materiálu
- úprava, očištění a ochrana podloží a svahů
- svahování, uzavírání povrchů svahů
- udržování úložiště a jeho ochrana proti vodě
- odvedení nebo obvedení vody v okolí úložiště a v úložišti
- veškeré  pomocné konstrukce umožňující provedení  zemní konstrukce  (příjezdy,  sjezdy, nájezdy, lešení, podpěrné konstrukce, přemostění, zpevněné plochy, zakrytí a pod.)</t>
  </si>
  <si>
    <t xml:space="preserve">- zásyp rýh  pro kanalizaci (stoky a přípojky) vhodným výkopkem dovezeným z deponie_x000d_
- Požadavky a výsledné parametry dle ČSN 736133. Kompletní provedení včetně výběru potřebných materiálů, včetně všech souvisejících prací ( úprava  ukládaného  materiálu  vlhčením,  tříděním,  promícháním  nebo  vysoušením,  příp. jiné úpravy za účelem zlepšení jeho  mech. vlastností)._x000d_
- Zhotovitel navrhne a ocení pro něj nejvhodnější technologii tak, aby byly splněny definované požadavky. Prokázání vhodnosti bude doloženo splněním definovaných požadovaných parametrů v souladu s TKP a ZTKP._x000d_
- veškeré práce a použitý materiál musí být odsouhlasené TDS_x000d_
_x000d_
- materiál z položky 13237</t>
  </si>
  <si>
    <t xml:space="preserve">289,863-143,617 = 146,246000 =&gt; B   zásyp rýh</t>
  </si>
  <si>
    <t xml:space="preserve"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
- udržování úložiště a jeho ochrana proti vodě
- odvedení nebo obvedení vody v okolí úložiště a v úložišti
- veškeré  pomocné konstrukce umožňující provedení  zemní konstrukce  (příjezdy,  sjezdy, nájezdy, lešení, podpěrné konstrukce, přemostění, zpevněné plochy, zakrytí a pod.)</t>
  </si>
  <si>
    <t>Obsyp potrubí štěrkopískem 0-4, příp. 0-8 mm 300 mm nad vrchol potrubí, Požadavky a výsledné parametry dle ČSN 736133, ČSN 721006 a ČSN 736244
Kompletní provedení včetně nákupu a dodávky potřebných materiálů, včetně všech souvisejících prací (např. natěžení, dopravy, uložení, hutnění atp.).
Zhotovitel navrhne a ocení pro něj nejvhodnější technologii tak, aby byly splněny definované požadavky. Prokázání vhodnosti bude doloženo splněním definovaných požadovaných parametrů v souladu s TKP a ZTKP.</t>
  </si>
  <si>
    <t>0,635*52,66+0,783*25,75+0,486*41,17 = 73,609970 =&gt; A kubatury dle Acad</t>
  </si>
  <si>
    <t xml:space="preserve">položka zahrnuje:
- kompletní provedení zemní konstrukce včetně nákupu a dopravy materiálu dle zadávací
dokumentace
- úprava  ukládaného  materiálu  vlhčením,  tříděním,  promícháním  nebo  vysoušením,  příp. jiné úpravy za účelem zlepšení jeho  mech. vlastností
- hutnění i různé míry hutnění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nájezdy, lešení, podpěrné konstrukce, přemostění, zpevněné plochy, zakrytí a pod.)
- zemina vytlačená potrubím o DN do 180mm se od kubatury obsypů neodečítá</t>
  </si>
  <si>
    <t>- pracovní drenáž DN 100, včetně štěrkového podsypu a obsypu, bez zemních prací-zemní práce jsou součástí výkopu rýh_x000d_
- rozsah drenáží bude možno upřesnit dle skutečného výskytu podzemní vody po provedení výkopů_x000d_
- jedná se o provizorní trativod provedený z důvodu provádění kanalizace</t>
  </si>
  <si>
    <t>94,23+25,35 = 119,580000 =&gt; A</t>
  </si>
  <si>
    <t>327215</t>
  </si>
  <si>
    <t>PŘEZDĚNÍ ZDÍ Z KAMENNÉHO ZDIVA</t>
  </si>
  <si>
    <t xml:space="preserve">- znovuobnovení (přezdění) vybouraného otvoru ve stávající opěrné zdi z kamenného zdiva v místě vyústění kanalizace do Petrovského potoka,_x000d_
kamenné zdivo do betonu - beton C25/30XF4, s vyspárováním MC 25,  předpokládá se částečné využití kamene vybouraného ze stávající zdi</t>
  </si>
  <si>
    <t>(2,01*1,1*0,6)-(3,14*0,2*0,2/4)*0,6 = 1,307760 =&gt; A</t>
  </si>
  <si>
    <t>položka zahrnuje rozebrání stávajícího zdiva, nezbytnou manipulaci s rozebraným materiálem (nakládání, doprava, složení, očištění, odvoz nepoužitelného materiálu a suti), vyzdění z tohoto materiálu (bez dodávky nového) včetně dodávky předepsaného materiálu pro výplň spar.</t>
  </si>
  <si>
    <t>45157</t>
  </si>
  <si>
    <t>PODKLADNÍ A VÝPLŇOVÉ VRSTVY Z KAMENIVA TĚŽENÉHO</t>
  </si>
  <si>
    <t>- pískové lože pod potrubím, včetně dodávky písku, frakce 0-8 mm</t>
  </si>
  <si>
    <t>0,267*52,66+0,348*25,75+0,184*41,17 = 30,596500 =&gt; A lože pod potrubí kubatury dle ACAD</t>
  </si>
  <si>
    <t>87434</t>
  </si>
  <si>
    <t>POTRUBÍ Z TRUB PLASTOVÝCH ODPADNÍCH DN DO 200MM</t>
  </si>
  <si>
    <t>- stoka- plastové potrubí DN 200, SN 12 - 15,82 m, přípojky UV- plastové potrubí DN 200, SN 12 - 25,35 m</t>
  </si>
  <si>
    <t>15,82+25,35 = 41,170000 =&gt; A</t>
  </si>
  <si>
    <t xml:space="preserve">položky pro zhotovení potrubí platí bez ohledu na sklon
zahrnuje:
- výrobní dokumentaci (včetně technologického předpisu)
- dodání veškerého trubního a pomocného materiálu  (trouby,  trubky,  tvarovky,  spojovací a těsnící  materiál a pod.), podpěrných, závěsných a upevňovacích prvků, včetně potřebných úprav
- úprava a příprava podkladu a podpěr, očištění a ošetření podkladu a podpěr
- zřízení plně fun ního potrubí, kompletní soustavy, podle příslušného technologického předpisu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
nezahrnuje zkoušky vodotěsnosti a televizní prohlídku</t>
  </si>
  <si>
    <t>87445</t>
  </si>
  <si>
    <t>POTRUBÍ Z TRUB PLASTOVÝCH ODPADNÍCH DN DO 300MM</t>
  </si>
  <si>
    <t>- stoka - plastové potrubí DN 300, SN 12 - 52,66 m</t>
  </si>
  <si>
    <t>52,66 = 52,660000 =&gt; A</t>
  </si>
  <si>
    <t>87446</t>
  </si>
  <si>
    <t>POTRUBÍ Z TRUB PLASTOVÝCH ODPADNÍCH DN DO 400MM</t>
  </si>
  <si>
    <t>- stoka-retenční potrubí - plastové potrubí DN 400, SN 12 - 25,75 m</t>
  </si>
  <si>
    <t>25,75 = 25,750000 =&gt; A</t>
  </si>
  <si>
    <t xml:space="preserve">položky pro zhotovení potrubí platí bez ohledu na sklon
zahrnuje:
- výrobní dokumentaci (včetně technologického předpisu)
- dodání veškerého trubního a pomocného materiálu  (trouby,  trubky,  tvarovky,  spojovací a těsnící 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
nezahrnuje zkoušky vodotěsnosti a televizní prohlídku</t>
  </si>
  <si>
    <t>891634</t>
  </si>
  <si>
    <t>KLAPKY DN DO 200MM</t>
  </si>
  <si>
    <t>- plastová zpětná klapka s hrdlem pro plastové potrubí DN 200, nebo univerzální zpětná klapka spojená s kanalizační trubkou univerzální gumovou spojkou se stahovacími nerezovými pásky - osazena na vyústění kanalizace do potoka</t>
  </si>
  <si>
    <t>- Položka zahrnuje kompletní montáž dle technologického předpisu, dodávku armatury, veškerou mimostaveništní a vnitrostaveništní dopravu.</t>
  </si>
  <si>
    <t>894145</t>
  </si>
  <si>
    <t>ŠACHTY KANALIZAČNÍ Z BETON DÍLCŮ NA POTRUBÍ DN DO 300MM</t>
  </si>
  <si>
    <t xml:space="preserve">- celoprefabrikovaná vodotěs. betonová šachta na potrubí DN 300 s jednolitým šachtovým dnem, kyneta betonová DN šachty 1000, s integrovaným spojem osazeným do šach.dna, pryžové elastomerové těsnění mezi šach. díly,  tl. stěn 120mm,vč. poklopu profilu 600 mm s větracími otvory a tl. vložkou, třídy D400, emblém, litinový rám a poklop zabezpečený proti vyskočení, obrtlík a zámek,kapsová stupadla litinová, vidlicová ocelová s povlakem PE, beton C 30/37 XF4</t>
  </si>
  <si>
    <t xml:space="preserve">položka zahrnuje:
- poklopy s rámem, mříže s rámem, stupadla, žebříky, stropy z bet. dílců a pod.
- předepsané betonové skruže, prefabrikované nebo monolitické betonové dno
- dodání  dílce  požadovaného  tvaru  a  vlastností,  jeho  skladování,  doprava  a  osazení  do definitivní polohy, včetně komplexní technologie výroby a montáže dílců, ošetření a ochrana dílců,
- u dílců železobetonových a předpjatých veškerá výztuž, případně i tuhé kovové prvky a závěsná oka,
- úpravy a zařízení pro uložení a transport dílce,
- veškeré požadované úpravy dílců, včetně doplňkových konstrukcí a vybavení,
- sestavení dílce na stavbě včetně montážních zařízení, plošin a prahů a pod.,
- výplň, těsnění a tmelení spár a spojů,
- očištění a ošetření úložných ploch,
- zednické výpomoce pro montáž dílců,
- označení dílce výrobním štítkem nebo jiným způsobem,
- úpravy dílce pro dodržení požadované přesnosti jeho osazení, včetně případných měření,
- veškerá zařízení pro zajištění stability v každém okamžiku
- předepsané podkladní konstrukce</t>
  </si>
  <si>
    <t>896146</t>
  </si>
  <si>
    <t>SPADIŠTĚ KANALIZAČ Z BETON DÍLCŮ NA POTRUBÍ DN DO 400MM</t>
  </si>
  <si>
    <t xml:space="preserve">- Š1, Š2, celoprefabrikované spadiště na potrubí DN 400, čedičová výstelka dna a stěn (360 stupňů), DN spadiště 1000, s integrovaným spojem osazeným do šach. dna - ve dně kalový prostor 0,50 m, pryžové elastomerové těsnění mezi šach. díly,  tl. stěn 120mm,  vč. hlavy spadiště a obtokového potrubí, vč. obetonování, vč. poklopu profilu 600 mm s větracími otvory a tl. vložkou, třídy D400, litinový rám a poklop zabezpečený proti vyskočení, obrtlík a zámek, emblém, kapsová stupadla litinová, vidlicová ocelová s povlakem PE, beton C 30/37 XF4</t>
  </si>
  <si>
    <t xml:space="preserve">položka zahrnuje:
- poklopy s rámem, mříže s rámem, stupadla, žebříky, stropy z bet. dílců a pod.
- předepsané betonové skruže pro vstup, prefabrikované nebo monolitické betonové dno, případně předepsané obložení dna čedičem a není-li uvedeno jinak i podkladní vrstvu (z kameniva nebo betonu)
- monolitickou betonovou část spadiště předepsaných rozměrů,
- dodání  čerstvého  betonu  (betonové  směsi)  požadované  kvality,
- bednění  požadovaných  konstr. (i ztracené) s úpravou  dle požadované  kvality povrchu betonu, včetně odbedňovacích a odskružovacích prostředků,
- nátěry zabraňující soudržnost betonu a bednění,
- opatření  povrchů  betonu  izolací  proti zemní vlhkosti v částech, kde přijdou do styku se zeminou nebo kamenivem,
- veškeré požadované úpravy dílců, včetně doplňkových konstrukcí a vybavení,
- sestavení dílce na stavbě včetně montážních zařízení, plošin a prahů a pod.,
- výplň, těsnění a tmelení spár a spojů,
- očištění a ošetření úložných ploch,
- zednické výpomoce pro montáž dílců,
- úpravy dílce pro dodržení požadované přesnosti jeho osazení, včetně případných měření
- předepsané podkladní konstrukce</t>
  </si>
  <si>
    <t>899309</t>
  </si>
  <si>
    <t>DOPLŇKY NA POTRUBÍ - VÝSTRAŽNÁ FÓLIE</t>
  </si>
  <si>
    <t>- hnědá barva - pozor kanalizace</t>
  </si>
  <si>
    <t>- Položka zahrnuje veškerý materiál, výrobky a polotovary, včetně mimostaveništní a
vnitrostaveništní dopravy (rovněž přesuny), včetně naložení a složení,případně s uložením.</t>
  </si>
  <si>
    <t>899525</t>
  </si>
  <si>
    <t>OBETONOVÁNÍ POTRUBÍ Z PROSTÉHO BETONU DO C30/37</t>
  </si>
  <si>
    <t xml:space="preserve">- výustní objekt - obetonování kanalizačního potrubí  DN 200 v rýze šíře 1,1 m na délku 1,50 m</t>
  </si>
  <si>
    <t>(0,645*1,10-3,14*0,225*0,225/4)*1,50 = 1,004639 =&gt; A</t>
  </si>
  <si>
    <t xml:space="preserve">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
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
zeminou nebo kamenivem,
- případné zřízení spojovací vrstvy u základů,
- úpravy pro osazení zařízení ochrany konstrukce proti vlivu bludných proudů</t>
  </si>
  <si>
    <t>899642</t>
  </si>
  <si>
    <t>ZKOUŠKA VODOTĚSNOSTI POTRUBÍ DN DO 200MM</t>
  </si>
  <si>
    <t>- stoka a přípojky UV - plast DN 200</t>
  </si>
  <si>
    <t>- přísun, montáž, demontáž, odsun zkoušecího čerpadla, napuštění tlakovou vodou, dodání vody pro tlakovou zkoušku, montáž a demontáž dílců pro zabezpečení konce zkoušeného úseku potrubí, montáž a demontáž koncových tvarovek, montáž zaslepovací příruby,
zaslepení odboček pro armatury a pro odbočující řady.</t>
  </si>
  <si>
    <t>899652</t>
  </si>
  <si>
    <t>ZKOUŠKA VODOTĚSNOSTI POTRUBÍ DN DO 300MM</t>
  </si>
  <si>
    <t>- stoka - plast DN 300</t>
  </si>
  <si>
    <t>899662</t>
  </si>
  <si>
    <t>ZKOUŠKA VODOTĚSNOSTI POTRUBÍ DN DO 400MM</t>
  </si>
  <si>
    <t>- stoka - retenční potrubí- plast DN 400</t>
  </si>
  <si>
    <t>- přísun, montáž, demontáž, odsun zkoušecího čerpadla, napuštění tlakovou vodou, dodání vody pro tlakovou zkoušku, montáž a demontáž dílců pro zabezpečení konce zkoušeného úseku potrubí, montáž a demontáž koncových tvarovek, montáž zaslepovací příruby, zaslepení odboček pro armatury a pro odbočující řady.</t>
  </si>
  <si>
    <t>89980</t>
  </si>
  <si>
    <t>TELEVIZNÍ PROHLÍDKA POTRUBÍ</t>
  </si>
  <si>
    <t xml:space="preserve">- stoka  plast DN200, DN 300, DN 400, přípojky UV plast DN 200</t>
  </si>
  <si>
    <t>25,35+15,82+52,66+25,75 = 119,580000 =&gt; A</t>
  </si>
  <si>
    <t>položka zahrnuje prohlídku potrubí televizní kamerou, záznam prohlídky na nosičích DVD a vyhotovení závěrečného písemného protokolu</t>
  </si>
  <si>
    <t>968122</t>
  </si>
  <si>
    <t>VYSEKÁNÍ OTVORŮ, KAPES, RÝH V KAMENNÉM ZDIVU NA MC</t>
  </si>
  <si>
    <t>- vybourání otvoru ve stávající opěrné zdi z kamenného zdiva v místě vyústění kanalizace do Petrovského potoka_x000d_
- včetně naložení, odvozu a uložení suti na skládku a poplatku za uložení na skládce v položce 014112_x000d_
- předpokládá se částečné zpětné využití kamene vybouraného ze stávající zdi pro obnovu zdi</t>
  </si>
  <si>
    <t>2,01*1,1*0,6 = 1,326600 =&gt; A</t>
  </si>
  <si>
    <t>- položka zahrnuje veškerou manipulaci s vybouranou sutí a hmotami včetně uložení na skládku. Nezahrnuje poplatek za skládku, který se vykazuje v položce 0141** (s výjimkou
malého množství bouraného materiálu, kde je možné poplatek zahrnout do jednotkové ceny bourání – tento fakt musí být uveden v doplňujícím textu k položce)
- položka zahrnuje veškeré další práce plynoucí z technologického předpisu a z platných předpisů</t>
  </si>
  <si>
    <t>521 - Ochrana plynovodu STL</t>
  </si>
  <si>
    <t>- poplatek za uložení štěrkopískového podsypu panelů na skládku_x000d_
- z položky 11332</t>
  </si>
  <si>
    <t>27*0,15*1,9 = 7,695000 =&gt; A</t>
  </si>
  <si>
    <t>02852</t>
  </si>
  <si>
    <t>PRŮZKUMNÉ PRÁCE DIAGNOSTIKY KONSTRUKCÍ V PODZEMÍ</t>
  </si>
  <si>
    <t>- zjištění stávajícího stavu plynovodu_x000d_
- opatření zahrnuje ověření hloubky potrubí v kopané sondě a ověření stavu potrubí před zahájením výstavby a sledování potrubí v průběhu výstavby.</t>
  </si>
  <si>
    <t>02960</t>
  </si>
  <si>
    <t>OSTATNÍ POŽADAVKY - ODBORNÝ DOZOR</t>
  </si>
  <si>
    <t>- dozor správce plynovodu, veškerá opatření podle plánu BOZP</t>
  </si>
  <si>
    <t>zahrnuje veškeré náklady spojené s objednatelem požadovaným dozorem</t>
  </si>
  <si>
    <t>- odstranění podsypu panelů, vč. naložení a odvozu_x000d_
- poplatek za skládku v položce 014102</t>
  </si>
  <si>
    <t>27*0,15 = 4,050000 =&gt; A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</si>
  <si>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
jednotkové ceny bourání – tento fakt musí být uveden v doplňujícím textu k položce).</t>
  </si>
  <si>
    <t>11346</t>
  </si>
  <si>
    <t>ODSTRANĚNÍ KRYTU ZPEVNĚNÝCH PLOCH ZE SILNIČ DÍLCŮ (PANELŮ) VČET PODKL</t>
  </si>
  <si>
    <t xml:space="preserve">- dočasná ochrana plynovodu silničními panely  3 x 1,5 m_x000d_
- odstranění - demontáž, odvoz a zpětné uložení na deponii panelů, zajistí zhotovitel stavby</t>
  </si>
  <si>
    <t xml:space="preserve">- natěžení a dovoz  materiálu (vhodného výkopku) z deponie, včetně rozvozných vzdáleností, zásyp sond na plynovodu</t>
  </si>
  <si>
    <t>2*2*0,75*6 = 18,000000 =&gt; A</t>
  </si>
  <si>
    <t>13183</t>
  </si>
  <si>
    <t>HLOUBENÍ JAM ZAPAŽ I NEPAŽ TŘ II</t>
  </si>
  <si>
    <t xml:space="preserve">- výkop sond na stávajícím plynovodu (na obou koncích dotčeného úseku) pro ověření hloubky uložení a diagnostiku, jámy 2 x2 m, 3 lokality_x000d_
-  včetně naložení a odvozu výkopku pro zpětný zásyp jam na mezideponii</t>
  </si>
  <si>
    <t>(2*2*0,75)*3*2 = 18,000000 =&gt; A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</si>
  <si>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těžení po vrstvách, pásech a po jiných nutných částech (figurách)
- čerpání vody vč. čerpacích jímek, potrubí a pohotovostní čerpací soupravy (viz ustanovení k
pol. 1151,2)
- potřebné snížení hladiny podzemní vody
- těžení a rozpojování jednotlivých balvanů
- vytahování a nošení výkopku
- svahování a přesvah. svahů do konečného tvaru, výměna hornin v podloží a v pláni
znehodnocené klimatickými vlivy
- eventuelně nutné druhotné rozpojení odstřelené horniny
- ruční vykopávky, odstranění kořenů a napadávek
- pažení, vzepření a rozepření vč. přepažování (vyjma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
položce č.0141**</t>
  </si>
  <si>
    <t xml:space="preserve">- uložení výkopku pro zpětný zásyp jam (sond)  na mezideponii</t>
  </si>
  <si>
    <t>18 = 18,000000 =&gt; A</t>
  </si>
  <si>
    <t xml:space="preserve">- zásyp jam (sond)  na stávajícím plynovodu  vhodným výkopkem dovezeným z deponie_x000d_
- požadavky a výsledné parametry dle ČSN 736133. Kompletní provedení včetně výběru potřebných materiálů, včetně všech souvisejících prací ( úprava  ukládaného  materiálu  vlhčením,  tříděním,  promícháním  nebo  vysoušením,  příp. jiné úpravy za účelem zlepšení jeho  mech. vlastností)_x000d_
- zhotovitel navrhne a ocení pro něj nejvhodnější technologii tak, aby byly splněny definované požadavky_x000d_
- prokázání vhodnosti bude doloženo splněním definovaných požadovaných parametrů v souladu s TKP a ZTKP_x000d_
- veškeré práce a použitý materiál musí být odsouhlasené TDS</t>
  </si>
  <si>
    <t>56343</t>
  </si>
  <si>
    <t>VOZOVKOVÉ VRSTVY ZE ŠTĚRKOPÍSKU TL. DO 150MM</t>
  </si>
  <si>
    <t>- štěrkopískový podsyp (tl.150 mm) panelů, 3 lokality, plocha 3x3 m</t>
  </si>
  <si>
    <t>3*3*3 = 27,000000 =&gt; A</t>
  </si>
  <si>
    <t>58300</t>
  </si>
  <si>
    <t>KRYT ZE SILNIČNÍCH DÍLCŮ (PANELŮ)</t>
  </si>
  <si>
    <t xml:space="preserve">- dočasná ochrana plynovodu silničními panely  3 x1,5 m, 3 lokality, plocha 3x3 m,  _x000d_
- dovoz panelů z deponie a jejich osazení zajistí zhotovitel stavby_x000d_
- předpoklad opakovaného použití vlastních panelů zhotovitele</t>
  </si>
  <si>
    <t xml:space="preserve">- dodání dílců v požadované kvalitě, dodání materiálu pro předepsané  lože v tloušťce předepsané dokumentací a pro předepsanou výplň spar_x000d_
- očištění podkladu_x000d_
- uložení dílců dle předepsaného technologického předpisu včetně předepsané podkladní vrstvy a předepsané výplně spar_x000d_
- zřízení vrstvy bez rozlišení šířky, pokládání vrstvy po etapách _x000d_
- úpravu napojení, ukončení podél obrubníků, dilatačních zařízení, odvodňovacích proužků, odvodňovačů, vpustí, šachet a pod., nestanoví-li zadávací dokumentace jinak_x000d_
- nezahrnuje postřiky, nátěry_x000d_
- nezahrnuje těsnění podél obrubníků, dilatačních zařízení, odvodňovacích proužků, odvodňovačů, vpustí, šachet a pod.</t>
  </si>
  <si>
    <t>89921</t>
  </si>
  <si>
    <t>VÝŠKOVÁ ÚPRAVA POKLOPŮ</t>
  </si>
  <si>
    <t>- výšková úprava poklopů stávajících šoupat na plynovodu v místě výměny obrusné vrstvy - předpoklad, viz situace</t>
  </si>
  <si>
    <t>6 = 6,000000 =&gt; A</t>
  </si>
  <si>
    <t>- položka výškové úpravy zahrnuje všechny nutné práce a materiály pro zvýšení nebo snížení zařízení (včetně nutné úpravy stávajícího povrchu vozovky nebo chodníku).</t>
  </si>
  <si>
    <t>861 - Obnova oplocení</t>
  </si>
  <si>
    <t>33894B</t>
  </si>
  <si>
    <t xml:space="preserve">SLOUPKY OHRADNÍ A PLOTOVÉ  KOVOVÉ DODATEČNĚ KOTVENÉ</t>
  </si>
  <si>
    <t>- ocelové trubky bezešvé 48x3,0 mm + patní desky 200x200x12 mm + kotvení_x000d_
- včetně PKO, podlití kotevních desek, zřízení a výplň kotevních otvorů</t>
  </si>
  <si>
    <t>Sloupky: (1,2*71+1,50*2)*3,329 = 293,617800 =&gt; A _x000d_
Patní desky: 0,200*0,200*0,012*7850*73 = 275,064000 =&gt; B _x000d_
Kotevní šrouby: 0,0844*4*73 = 24,644800 =&gt; C _x000d_
Celkem: A+B+C = 593,326600 =&gt; D _x000d_
D/1000 = 0,593327 =&gt; E _x000d_
Rezerva 2,5%: E*1,025 = 0,608160 =&gt; F</t>
  </si>
  <si>
    <t xml:space="preserve">- dodání a osazení předepsaného sloupku, kotevní desky a spojovacího materiálu  včetně PKO
- zřízení a výplň kotevních otvorů
- předepsané podlití kotevních desek</t>
  </si>
  <si>
    <t>76793</t>
  </si>
  <si>
    <t>OPLOCENÍ Z RÁMEČKOVÉHO PLETIVA</t>
  </si>
  <si>
    <t>- celková plocha rámových dílů typické velikosti 2,00*1,00 m.</t>
  </si>
  <si>
    <t>150,50*1,00 = 150,500000 =&gt; A</t>
  </si>
  <si>
    <t xml:space="preserve">- položka zahrnuje vedle vlastního pletiva i rámy, rošty, lišty, kování, podpěrné, závěsné, upevňovací prvky, spojovací a těsnící materiál, pomocný materiál, kompletní povrchovou úpravu.
- nejsou zahrnuty sloupky a vzpěry, které se vykazují v samostatných položkách 338**, není zahrnuta podezdívka (272**)
- součástí položky je  případně i ostnatý drát, uvažovaná plocha se pak vypočítává po horní hranu drátu.</t>
  </si>
</sst>
</file>

<file path=xl/styles.xml><?xml version="1.0" encoding="utf-8"?>
<styleSheet xmlns="http://schemas.openxmlformats.org/spreadsheetml/2006/main">
  <numFmts count="2">
    <numFmt numFmtId="164" formatCode="#,##0.00 Kč;[Red]-#,##0.00 Kč"/>
    <numFmt numFmtId="165" formatCode="#,##0.000"/>
  </numFmts>
  <fonts count="9">
    <font>
      <sz val="10"/>
      <color theme="1"/>
      <name val="Arial"/>
      <family val="2"/>
    </font>
    <font>
      <b/>
      <sz val="16"/>
      <color rgb="FF2B2E91"/>
      <name val="Roboto"/>
    </font>
    <font>
      <sz val="10"/>
      <color rgb="FF2B2E91"/>
      <name val="Roboto"/>
    </font>
    <font>
      <b/>
      <sz val="20"/>
      <color theme="1"/>
      <name val="Roboto"/>
    </font>
    <font>
      <sz val="10"/>
      <color theme="1"/>
      <name val="Roboto"/>
    </font>
    <font>
      <sz val="8"/>
      <color theme="1"/>
      <name val="Roboto"/>
    </font>
    <font>
      <b/>
      <sz val="10"/>
      <color theme="1"/>
      <name val="Roboto"/>
    </font>
    <font>
      <b/>
      <sz val="12"/>
      <color theme="1"/>
      <name val="Roboto"/>
    </font>
    <font>
      <i/>
      <sz val="10"/>
      <color theme="1"/>
      <name val="Roboto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E8E8E8"/>
        <bgColor indexed="64"/>
      </patternFill>
    </fill>
  </fills>
  <borders count="15">
    <border/>
    <border>
      <bottom style="thin">
        <color rgb="FF2B2E91"/>
      </bottom>
    </border>
    <border>
      <left style="thin">
        <color rgb="FF2B2E91"/>
      </left>
      <top style="thin">
        <color rgb="FF2B2E91"/>
      </top>
    </border>
    <border>
      <top style="thin">
        <color rgb="FF2B2E91"/>
      </top>
    </border>
    <border>
      <right style="thin">
        <color rgb="FF2B2E91"/>
      </right>
      <top style="thin">
        <color rgb="FF2B2E91"/>
      </top>
    </border>
    <border>
      <left style="thin">
        <color rgb="FF2B2E91"/>
      </left>
    </border>
    <border>
      <right style="thin">
        <color rgb="FF2B2E91"/>
      </right>
    </border>
    <border>
      <left style="thin">
        <color rgb="FF2B2E91"/>
      </left>
      <bottom style="thin">
        <color rgb="FF2B2E91"/>
      </bottom>
    </border>
    <border>
      <right style="thin">
        <color rgb="FF2B2E91"/>
      </right>
      <bottom style="thin">
        <color rgb="FF2B2E91"/>
      </bottom>
    </border>
    <border>
      <bottom style="thin">
        <color auto="1"/>
      </bottom>
    </border>
    <border>
      <bottom style="thick">
        <color rgb="FFF2F2F2"/>
      </bottom>
    </border>
    <border>
      <top style="thick">
        <color rgb="FFF2F2F2"/>
      </top>
    </border>
    <border>
      <bottom style="medium">
        <color auto="1"/>
      </bottom>
    </border>
    <border>
      <top style="thick">
        <color rgb="FFF2F2F2"/>
      </top>
      <bottom style="medium">
        <color auto="1"/>
      </bottom>
    </border>
    <border>
      <top style="medium">
        <color auto="1"/>
      </top>
    </border>
  </borders>
  <cellStyleXfs count="1">
    <xf numFmtId="0" fontId="0" fillId="0" borderId="0"/>
  </cellStyleXfs>
  <cellXfs count="75">
    <xf numFmtId="0" fontId="0" fillId="0" borderId="0" xfId="0"/>
    <xf numFmtId="0" fontId="0" fillId="2" borderId="0" xfId="0" applyFill="1" applyProtection="1"/>
    <xf numFmtId="0" fontId="0" fillId="0" borderId="0" xfId="0" applyProtection="1"/>
    <xf numFmtId="0" fontId="1" fillId="2" borderId="0" xfId="0" applyFont="1" applyFill="1" applyProtection="1"/>
    <xf numFmtId="0" fontId="0" fillId="2" borderId="1" xfId="0" applyFill="1" applyBorder="1" applyProtection="1"/>
    <xf numFmtId="0" fontId="2" fillId="2" borderId="1" xfId="0" applyFont="1" applyFill="1" applyBorder="1" applyAlignment="1" applyProtection="1">
      <alignment horizontal="center" shrinkToFit="1"/>
    </xf>
    <xf numFmtId="0" fontId="0" fillId="2" borderId="2" xfId="0" applyFill="1" applyBorder="1" applyProtection="1"/>
    <xf numFmtId="0" fontId="0" fillId="2" borderId="3" xfId="0" applyFill="1" applyBorder="1" applyProtection="1"/>
    <xf numFmtId="0" fontId="0" fillId="2" borderId="4" xfId="0" applyFill="1" applyBorder="1" applyProtection="1"/>
    <xf numFmtId="0" fontId="0" fillId="2" borderId="5" xfId="0" applyFill="1" applyBorder="1" applyProtection="1"/>
    <xf numFmtId="0" fontId="3" fillId="2" borderId="0" xfId="0" applyFont="1" applyFill="1" applyAlignment="1" applyProtection="1">
      <alignment shrinkToFit="1"/>
    </xf>
    <xf numFmtId="0" fontId="4" fillId="2" borderId="0" xfId="0" applyFont="1" applyFill="1" applyAlignment="1" applyProtection="1">
      <alignment horizontal="right" vertical="top"/>
    </xf>
    <xf numFmtId="0" fontId="0" fillId="2" borderId="6" xfId="0" applyFill="1" applyBorder="1" applyProtection="1"/>
    <xf numFmtId="0" fontId="0" fillId="2" borderId="7" xfId="0" applyFill="1" applyBorder="1" applyProtection="1"/>
    <xf numFmtId="0" fontId="0" fillId="2" borderId="8" xfId="0" applyFill="1" applyBorder="1" applyProtection="1"/>
    <xf numFmtId="0" fontId="5" fillId="2" borderId="5" xfId="0" applyFont="1" applyFill="1" applyBorder="1" applyAlignment="1" applyProtection="1">
      <alignment horizontal="left" indent="1"/>
    </xf>
    <xf numFmtId="0" fontId="4" fillId="2" borderId="0" xfId="0" applyFont="1" applyFill="1" applyAlignment="1" applyProtection="1">
      <alignment horizontal="left" indent="1"/>
    </xf>
    <xf numFmtId="0" fontId="5" fillId="2" borderId="0" xfId="0" applyFont="1" applyFill="1" applyAlignment="1" applyProtection="1">
      <alignment horizontal="left" indent="1"/>
    </xf>
    <xf numFmtId="0" fontId="6" fillId="2" borderId="5" xfId="0" applyFont="1" applyFill="1" applyBorder="1" applyAlignment="1" applyProtection="1">
      <alignment horizontal="left" indent="3"/>
    </xf>
    <xf numFmtId="164" fontId="6" fillId="2" borderId="0" xfId="0" applyNumberFormat="1" applyFont="1" applyFill="1" applyAlignment="1" applyProtection="1">
      <alignment horizontal="right"/>
    </xf>
    <xf numFmtId="0" fontId="2" fillId="2" borderId="1" xfId="0" applyFont="1" applyFill="1" applyBorder="1" applyAlignment="1" applyProtection="1">
      <alignment horizontal="center" wrapText="1"/>
    </xf>
    <xf numFmtId="0" fontId="6" fillId="2" borderId="9" xfId="0" applyFont="1" applyFill="1" applyBorder="1" applyProtection="1"/>
    <xf numFmtId="0" fontId="6" fillId="2" borderId="9" xfId="0" applyFont="1" applyFill="1" applyBorder="1" applyAlignment="1" applyProtection="1">
      <alignment horizontal="right"/>
    </xf>
    <xf numFmtId="0" fontId="6" fillId="3" borderId="0" xfId="0" quotePrefix="1" applyFont="1" applyFill="1" applyAlignment="1" applyProtection="1">
      <alignment horizontal="left"/>
    </xf>
    <xf numFmtId="0" fontId="6" fillId="3" borderId="0" xfId="0" quotePrefix="1" applyFont="1" applyFill="1" applyProtection="1"/>
    <xf numFmtId="164" fontId="4" fillId="3" borderId="0" xfId="0" applyNumberFormat="1" applyFont="1" applyFill="1" applyProtection="1"/>
    <xf numFmtId="0" fontId="0" fillId="3" borderId="0" xfId="0" applyFill="1" applyProtection="1"/>
    <xf numFmtId="164" fontId="4" fillId="0" borderId="0" xfId="0" applyNumberFormat="1" applyFont="1"/>
    <xf numFmtId="0" fontId="2" fillId="2" borderId="0" xfId="0" applyFont="1" applyFill="1" applyAlignment="1" applyProtection="1">
      <alignment horizontal="center" wrapText="1" shrinkToFit="1"/>
    </xf>
    <xf numFmtId="0" fontId="3" fillId="2" borderId="0" xfId="0" applyFont="1" applyFill="1" applyProtection="1"/>
    <xf numFmtId="0" fontId="2" fillId="2" borderId="1" xfId="0" applyFont="1" applyFill="1" applyBorder="1" applyAlignment="1" applyProtection="1">
      <alignment horizontal="center" wrapText="1" shrinkToFit="1"/>
    </xf>
    <xf numFmtId="0" fontId="6" fillId="2" borderId="0" xfId="0" applyFont="1" applyFill="1" applyAlignment="1" applyProtection="1">
      <alignment horizontal="right"/>
    </xf>
    <xf numFmtId="164" fontId="4" fillId="2" borderId="0" xfId="0" applyNumberFormat="1" applyFont="1" applyFill="1" applyAlignment="1" applyProtection="1">
      <alignment horizontal="left" indent="1"/>
    </xf>
    <xf numFmtId="164" fontId="4" fillId="0" borderId="0" xfId="0" applyNumberFormat="1" applyFont="1" applyProtection="1"/>
    <xf numFmtId="0" fontId="6" fillId="2" borderId="9" xfId="0" applyFont="1" applyFill="1" applyBorder="1" applyAlignment="1" applyProtection="1">
      <alignment horizontal="left"/>
    </xf>
    <xf numFmtId="0" fontId="6" fillId="2" borderId="9" xfId="0" applyFont="1" applyFill="1" applyBorder="1" applyAlignment="1" applyProtection="1">
      <alignment horizontal="center"/>
    </xf>
    <xf numFmtId="0" fontId="4" fillId="2" borderId="0" xfId="0" applyFont="1" applyFill="1" applyAlignment="1" applyProtection="1">
      <alignment horizontal="left"/>
    </xf>
    <xf numFmtId="0" fontId="6" fillId="2" borderId="0" xfId="0" applyFont="1" applyFill="1" applyProtection="1"/>
    <xf numFmtId="164" fontId="4" fillId="2" borderId="0" xfId="0" applyNumberFormat="1" applyFont="1" applyFill="1" applyProtection="1"/>
    <xf numFmtId="0" fontId="7" fillId="2" borderId="0" xfId="0" applyFont="1" applyFill="1" applyAlignment="1" applyProtection="1">
      <alignment horizontal="center"/>
    </xf>
    <xf numFmtId="0" fontId="0" fillId="2" borderId="0" xfId="0" applyFill="1" applyProtection="1">
      <protection locked="0"/>
    </xf>
    <xf numFmtId="0" fontId="4" fillId="3" borderId="0" xfId="0" applyFont="1" applyFill="1" applyAlignment="1" applyProtection="1">
      <alignment horizontal="left"/>
    </xf>
    <xf numFmtId="0" fontId="6" fillId="3" borderId="0" xfId="0" applyFont="1" applyFill="1" applyAlignment="1" applyProtection="1">
      <alignment horizontal="left"/>
    </xf>
    <xf numFmtId="0" fontId="4" fillId="3" borderId="0" xfId="0" applyFont="1" applyFill="1" applyAlignment="1" applyProtection="1">
      <alignment horizontal="center"/>
    </xf>
    <xf numFmtId="165" fontId="4" fillId="3" borderId="0" xfId="0" applyNumberFormat="1" applyFont="1" applyFill="1" applyProtection="1">
      <protection locked="0"/>
    </xf>
    <xf numFmtId="164" fontId="4" fillId="3" borderId="0" xfId="0" applyNumberFormat="1" applyFont="1" applyFill="1" applyAlignment="1" applyProtection="1">
      <alignment horizontal="right"/>
      <protection locked="0"/>
    </xf>
    <xf numFmtId="9" fontId="4" fillId="3" borderId="0" xfId="0" applyNumberFormat="1" applyFont="1" applyFill="1" applyAlignment="1" applyProtection="1">
      <alignment horizontal="center"/>
    </xf>
    <xf numFmtId="164" fontId="4" fillId="3" borderId="0" xfId="0" applyNumberFormat="1" applyFont="1" applyFill="1" applyAlignment="1" applyProtection="1">
      <alignment horizontal="right"/>
    </xf>
    <xf numFmtId="0" fontId="8" fillId="2" borderId="0" xfId="0" applyFont="1" applyFill="1" applyAlignment="1" applyProtection="1">
      <alignment horizontal="center" vertical="center"/>
    </xf>
    <xf numFmtId="0" fontId="4" fillId="2" borderId="0" xfId="0" applyFont="1" applyFill="1" applyAlignment="1" applyProtection="1">
      <alignment wrapText="1"/>
    </xf>
    <xf numFmtId="0" fontId="8" fillId="2" borderId="10" xfId="0" applyFont="1" applyFill="1" applyBorder="1" applyAlignment="1" applyProtection="1">
      <alignment horizontal="center" vertical="center"/>
    </xf>
    <xf numFmtId="0" fontId="0" fillId="2" borderId="10" xfId="0" applyFill="1" applyBorder="1" applyProtection="1"/>
    <xf numFmtId="0" fontId="4" fillId="2" borderId="10" xfId="0" applyFont="1" applyFill="1" applyBorder="1" applyAlignment="1" applyProtection="1">
      <alignment wrapText="1"/>
    </xf>
    <xf numFmtId="0" fontId="0" fillId="2" borderId="10" xfId="0" applyFill="1" applyBorder="1" applyProtection="1">
      <protection locked="0"/>
    </xf>
    <xf numFmtId="165" fontId="4" fillId="3" borderId="11" xfId="0" applyNumberFormat="1" applyFont="1" applyFill="1" applyBorder="1" applyProtection="1">
      <protection locked="0"/>
    </xf>
    <xf numFmtId="164" fontId="4" fillId="3" borderId="11" xfId="0" applyNumberFormat="1" applyFont="1" applyFill="1" applyBorder="1" applyProtection="1"/>
    <xf numFmtId="164" fontId="4" fillId="3" borderId="11" xfId="0" applyNumberFormat="1" applyFont="1" applyFill="1" applyBorder="1" applyAlignment="1" applyProtection="1">
      <alignment horizontal="right"/>
      <protection locked="0"/>
    </xf>
    <xf numFmtId="9" fontId="4" fillId="3" borderId="11" xfId="0" applyNumberFormat="1" applyFont="1" applyFill="1" applyBorder="1" applyAlignment="1" applyProtection="1">
      <alignment horizontal="center"/>
    </xf>
    <xf numFmtId="164" fontId="4" fillId="3" borderId="11" xfId="0" applyNumberFormat="1" applyFont="1" applyFill="1" applyBorder="1" applyAlignment="1" applyProtection="1">
      <alignment horizontal="right"/>
    </xf>
    <xf numFmtId="0" fontId="6" fillId="2" borderId="11" xfId="0" applyFont="1" applyFill="1" applyBorder="1" applyProtection="1"/>
    <xf numFmtId="0" fontId="6" fillId="2" borderId="11" xfId="0" applyFont="1" applyFill="1" applyBorder="1" applyAlignment="1" applyProtection="1">
      <alignment horizontal="right"/>
    </xf>
    <xf numFmtId="164" fontId="6" fillId="2" borderId="11" xfId="0" applyNumberFormat="1" applyFont="1" applyFill="1" applyBorder="1" applyAlignment="1" applyProtection="1">
      <alignment horizontal="left"/>
      <protection locked="0"/>
    </xf>
    <xf numFmtId="164" fontId="6" fillId="2" borderId="11" xfId="0" applyNumberFormat="1" applyFont="1" applyFill="1" applyBorder="1" applyProtection="1">
      <protection locked="0"/>
    </xf>
    <xf numFmtId="164" fontId="6" fillId="2" borderId="11" xfId="0" applyNumberFormat="1" applyFont="1" applyFill="1" applyBorder="1" applyAlignment="1" applyProtection="1">
      <alignment horizontal="left"/>
    </xf>
    <xf numFmtId="164" fontId="6" fillId="0" borderId="0" xfId="0" applyNumberFormat="1" applyFont="1"/>
    <xf numFmtId="0" fontId="0" fillId="2" borderId="12" xfId="0" applyFill="1" applyBorder="1" applyProtection="1"/>
    <xf numFmtId="0" fontId="6" fillId="2" borderId="13" xfId="0" applyFont="1" applyFill="1" applyBorder="1" applyAlignment="1" applyProtection="1">
      <alignment horizontal="right"/>
    </xf>
    <xf numFmtId="164" fontId="6" fillId="2" borderId="13" xfId="0" applyNumberFormat="1" applyFont="1" applyFill="1" applyBorder="1" applyAlignment="1" applyProtection="1">
      <alignment horizontal="left"/>
      <protection locked="0"/>
    </xf>
    <xf numFmtId="164" fontId="6" fillId="2" borderId="12" xfId="0" applyNumberFormat="1" applyFont="1" applyFill="1" applyBorder="1" applyProtection="1">
      <protection locked="0"/>
    </xf>
    <xf numFmtId="164" fontId="6" fillId="2" borderId="13" xfId="0" applyNumberFormat="1" applyFont="1" applyFill="1" applyBorder="1" applyAlignment="1" applyProtection="1">
      <alignment horizontal="left"/>
    </xf>
    <xf numFmtId="0" fontId="0" fillId="2" borderId="1" xfId="0" applyFill="1" applyBorder="1" applyProtection="1">
      <protection locked="0"/>
    </xf>
    <xf numFmtId="0" fontId="0" fillId="0" borderId="6" xfId="0" applyBorder="1" applyProtection="1"/>
    <xf numFmtId="0" fontId="0" fillId="0" borderId="8" xfId="0" applyBorder="1" applyProtection="1"/>
    <xf numFmtId="0" fontId="0" fillId="0" borderId="4" xfId="0" applyBorder="1" applyProtection="1"/>
    <xf numFmtId="0" fontId="7" fillId="2" borderId="14" xfId="0" applyFont="1" applyFill="1" applyBorder="1" applyAlignment="1" applyProtection="1">
      <alignment horizontal="center"/>
    </xf>
  </cellXfs>
  <cellStyles count="1">
    <cellStyle name="Normal" xfId="0" builtinId="0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styles" Target="styles.xml" /><Relationship Id="rId9" Type="http://schemas.openxmlformats.org/officeDocument/2006/relationships/theme" Target="theme/theme1.xml" /><Relationship Id="rId10" Type="http://schemas.openxmlformats.org/officeDocument/2006/relationships/calcChain" Target="calcChain.xml" /><Relationship Id="rId11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1209675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mpd="sng" algn="ctr">
          <a:solidFill>
            <a:schemeClr val="phClr"/>
          </a:solidFill>
          <a:prstDash val="solid"/>
          <a:miter lim="800000"/>
        </a:ln>
        <a:ln w="12700" cmpd="sng" algn="ctr">
          <a:solidFill>
            <a:schemeClr val="phClr"/>
          </a:solidFill>
          <a:prstDash val="solid"/>
          <a:miter lim="800000"/>
        </a:ln>
        <a:ln w="19050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>
      <pane activePane="bottomLeft" state="frozen" topLeftCell="A20" ySplit="19"/>
      <selection pane="bottomLeft" activeCell="A20" sqref="A20"/>
    </sheetView>
  </sheetViews>
  <sheetFormatPr defaultRowHeight="12.75"/>
  <cols>
    <col min="1" max="1" width="4.710938"/>
    <col min="2" max="2" width="21.71094"/>
    <col min="3" max="3" width="140.7109"/>
    <col min="4" max="6" width="17.71094"/>
    <col min="7" max="7" width="4.710938"/>
    <col min="19" max="19" width="9.140625" hidden="1"/>
  </cols>
  <sheetData>
    <row r="1">
      <c r="A1" s="1"/>
      <c r="B1" s="1"/>
      <c r="C1" s="1"/>
      <c r="D1" s="1"/>
      <c r="E1" s="1"/>
      <c r="F1" s="1"/>
      <c r="G1" s="1"/>
      <c r="H1" s="2"/>
      <c r="I1" s="2"/>
    </row>
    <row r="2">
      <c r="A2" s="1"/>
      <c r="B2" s="1"/>
      <c r="C2" s="1"/>
      <c r="D2" s="1"/>
      <c r="E2" s="1"/>
      <c r="F2" s="1"/>
      <c r="G2" s="1"/>
      <c r="H2" s="2"/>
      <c r="I2" s="2"/>
    </row>
    <row r="3" ht="24" customHeight="1">
      <c r="A3" s="3" t="s">
        <v>0</v>
      </c>
      <c r="B3" s="1"/>
      <c r="C3" s="1"/>
      <c r="D3" s="1"/>
      <c r="E3" s="1"/>
      <c r="F3" s="1"/>
      <c r="G3" s="1"/>
      <c r="H3" s="2"/>
      <c r="I3" s="2"/>
    </row>
    <row r="4" ht="6" customHeight="1">
      <c r="A4" s="4"/>
      <c r="B4" s="5" t="s">
        <v>1</v>
      </c>
      <c r="C4" s="4"/>
      <c r="D4" s="4"/>
      <c r="E4" s="4"/>
      <c r="F4" s="4"/>
      <c r="G4" s="4"/>
      <c r="H4" s="2"/>
      <c r="I4" s="2"/>
    </row>
    <row r="5" ht="6" customHeight="1">
      <c r="A5" s="6"/>
      <c r="B5" s="7"/>
      <c r="C5" s="7"/>
      <c r="D5" s="7"/>
      <c r="E5" s="7"/>
      <c r="F5" s="7"/>
      <c r="G5" s="8"/>
      <c r="H5" s="2"/>
      <c r="I5" s="2"/>
    </row>
    <row r="6" ht="34" customHeight="1">
      <c r="A6" s="9"/>
      <c r="B6" s="10" t="s">
        <v>2</v>
      </c>
      <c r="C6" s="1"/>
      <c r="D6" s="1"/>
      <c r="E6" s="1"/>
      <c r="F6" s="11" t="s">
        <v>3</v>
      </c>
      <c r="G6" s="12"/>
      <c r="H6" s="2"/>
      <c r="I6" s="2"/>
    </row>
    <row r="7">
      <c r="A7" s="13"/>
      <c r="B7" s="4"/>
      <c r="C7" s="4"/>
      <c r="D7" s="4"/>
      <c r="E7" s="4"/>
      <c r="F7" s="4"/>
      <c r="G7" s="14"/>
      <c r="H7" s="2"/>
      <c r="I7" s="2"/>
    </row>
    <row r="8" ht="14" customHeight="1">
      <c r="A8" s="4"/>
      <c r="B8" s="5" t="s">
        <v>4</v>
      </c>
      <c r="C8" s="4"/>
      <c r="D8" s="4"/>
      <c r="E8" s="4"/>
      <c r="F8" s="4"/>
      <c r="G8" s="4"/>
      <c r="H8" s="2"/>
      <c r="I8" s="2"/>
    </row>
    <row r="9" ht="6" customHeight="1">
      <c r="A9" s="6"/>
      <c r="B9" s="7"/>
      <c r="C9" s="7"/>
      <c r="D9" s="7"/>
      <c r="E9" s="7"/>
      <c r="F9" s="7"/>
      <c r="G9" s="8"/>
      <c r="H9" s="2"/>
      <c r="I9" s="2"/>
    </row>
    <row r="10">
      <c r="A10" s="15" t="s">
        <v>5</v>
      </c>
      <c r="B10" s="1"/>
      <c r="C10" s="16"/>
      <c r="D10" s="1"/>
      <c r="E10" s="1"/>
      <c r="F10" s="17" t="s">
        <v>6</v>
      </c>
      <c r="G10" s="12"/>
      <c r="H10" s="2"/>
      <c r="I10" s="2"/>
    </row>
    <row r="11" ht="16" customHeight="1">
      <c r="A11" s="18" t="s">
        <v>3</v>
      </c>
      <c r="B11" s="1"/>
      <c r="C11" s="1"/>
      <c r="D11" s="1"/>
      <c r="E11" s="1"/>
      <c r="F11" s="19">
        <f>SUM(D20,D21,D22,D23,D24,D25)</f>
        <v>0</v>
      </c>
      <c r="G11" s="12"/>
      <c r="H11" s="2"/>
      <c r="I11" s="2"/>
    </row>
    <row r="12">
      <c r="A12" s="15" t="s">
        <v>7</v>
      </c>
      <c r="B12" s="1"/>
      <c r="C12" s="16"/>
      <c r="D12" s="1"/>
      <c r="E12" s="17"/>
      <c r="F12" s="17" t="s">
        <v>8</v>
      </c>
      <c r="G12" s="12"/>
      <c r="H12" s="2"/>
      <c r="I12" s="2"/>
    </row>
    <row r="13" ht="16" customHeight="1">
      <c r="A13" s="18" t="s">
        <v>3</v>
      </c>
      <c r="B13" s="1"/>
      <c r="C13" s="1"/>
      <c r="D13" s="19" t="s">
        <v>9</v>
      </c>
      <c r="E13" s="16"/>
      <c r="F13" s="19">
        <f>SUM(F20,F21,F22,F23,F24,F25)</f>
        <v>0</v>
      </c>
      <c r="G13" s="12"/>
      <c r="H13" s="2"/>
      <c r="I13" s="2"/>
    </row>
    <row r="14">
      <c r="A14" s="15" t="s">
        <v>10</v>
      </c>
      <c r="B14" s="1"/>
      <c r="C14" s="1"/>
      <c r="D14" s="19" t="s">
        <v>11</v>
      </c>
      <c r="E14" s="16"/>
      <c r="F14" s="1"/>
      <c r="G14" s="12"/>
      <c r="H14" s="2"/>
      <c r="I14" s="2"/>
    </row>
    <row r="15" ht="14" customHeight="1">
      <c r="A15" s="18" t="s">
        <v>12</v>
      </c>
      <c r="B15" s="1"/>
      <c r="C15" s="1"/>
      <c r="D15" s="1"/>
      <c r="E15" s="1"/>
      <c r="F15" s="1"/>
      <c r="G15" s="12"/>
      <c r="H15" s="2"/>
      <c r="I15" s="2"/>
    </row>
    <row r="16" ht="10" customHeight="1">
      <c r="A16" s="13"/>
      <c r="B16" s="4"/>
      <c r="C16" s="4"/>
      <c r="D16" s="4"/>
      <c r="E16" s="4"/>
      <c r="F16" s="4"/>
      <c r="G16" s="14"/>
      <c r="H16" s="2"/>
      <c r="I16" s="2"/>
    </row>
    <row r="17" ht="14" customHeight="1">
      <c r="A17" s="4"/>
      <c r="B17" s="20" t="s">
        <v>13</v>
      </c>
      <c r="C17" s="4"/>
      <c r="D17" s="4"/>
      <c r="E17" s="4"/>
      <c r="F17" s="4"/>
      <c r="G17" s="4"/>
      <c r="H17" s="2"/>
      <c r="I17" s="2"/>
    </row>
    <row r="18" ht="18" customHeight="1">
      <c r="A18" s="6"/>
      <c r="B18" s="7"/>
      <c r="C18" s="7"/>
      <c r="D18" s="7"/>
      <c r="E18" s="7"/>
      <c r="F18" s="7"/>
      <c r="G18" s="8"/>
      <c r="H18" s="2"/>
      <c r="I18" s="2"/>
    </row>
    <row r="19" ht="18" customHeight="1">
      <c r="A19" s="9"/>
      <c r="B19" s="21" t="s">
        <v>14</v>
      </c>
      <c r="C19" s="21" t="s">
        <v>15</v>
      </c>
      <c r="D19" s="22" t="s">
        <v>16</v>
      </c>
      <c r="E19" s="22"/>
      <c r="F19" s="22" t="s">
        <v>17</v>
      </c>
      <c r="G19" s="12"/>
      <c r="H19" s="2"/>
      <c r="I19" s="2"/>
    </row>
    <row r="20">
      <c r="A20" s="9"/>
      <c r="B20" s="23">
        <v>1</v>
      </c>
      <c r="C20" s="24" t="s">
        <v>18</v>
      </c>
      <c r="D20" s="25">
        <f>'0 - 001'!J10</f>
        <v>0</v>
      </c>
      <c r="E20" s="26"/>
      <c r="F20" s="25">
        <f>('0 - 001'!J11)</f>
        <v>0</v>
      </c>
      <c r="G20" s="12"/>
      <c r="H20" s="2"/>
      <c r="I20" s="2"/>
      <c r="S20" s="27">
        <f>ROUND('0 - 001'!S11,4)</f>
        <v>0</v>
      </c>
    </row>
    <row r="21">
      <c r="A21" s="9"/>
      <c r="B21" s="23">
        <v>101</v>
      </c>
      <c r="C21" s="24" t="s">
        <v>19</v>
      </c>
      <c r="D21" s="25">
        <f>'1 - 101'!J10</f>
        <v>0</v>
      </c>
      <c r="E21" s="26"/>
      <c r="F21" s="25">
        <f>('1 - 101'!J11)</f>
        <v>0</v>
      </c>
      <c r="G21" s="12"/>
      <c r="H21" s="2"/>
      <c r="I21" s="2"/>
      <c r="S21" s="27">
        <f>ROUND('1 - 101'!S11,4)</f>
        <v>0</v>
      </c>
    </row>
    <row r="22">
      <c r="A22" s="9"/>
      <c r="B22" s="23">
        <v>251</v>
      </c>
      <c r="C22" s="24" t="s">
        <v>20</v>
      </c>
      <c r="D22" s="25">
        <f>'2 - 251'!J10</f>
        <v>0</v>
      </c>
      <c r="E22" s="26"/>
      <c r="F22" s="25">
        <f>('2 - 251'!J11)</f>
        <v>0</v>
      </c>
      <c r="G22" s="12"/>
      <c r="H22" s="2"/>
      <c r="I22" s="2"/>
      <c r="S22" s="27">
        <f>ROUND('2 - 251'!S11,4)</f>
        <v>0</v>
      </c>
    </row>
    <row r="23">
      <c r="A23" s="9"/>
      <c r="B23" s="23">
        <v>301</v>
      </c>
      <c r="C23" s="24" t="s">
        <v>21</v>
      </c>
      <c r="D23" s="25">
        <f>'3 - 301'!J10</f>
        <v>0</v>
      </c>
      <c r="E23" s="26"/>
      <c r="F23" s="25">
        <f>('3 - 301'!J11)</f>
        <v>0</v>
      </c>
      <c r="G23" s="12"/>
      <c r="H23" s="2"/>
      <c r="I23" s="2"/>
      <c r="S23" s="27">
        <f>ROUND('3 - 301'!S11,4)</f>
        <v>0</v>
      </c>
    </row>
    <row r="24">
      <c r="A24" s="9"/>
      <c r="B24" s="23">
        <v>521</v>
      </c>
      <c r="C24" s="24" t="s">
        <v>22</v>
      </c>
      <c r="D24" s="25">
        <f>'4 - 521'!J10</f>
        <v>0</v>
      </c>
      <c r="E24" s="26"/>
      <c r="F24" s="25">
        <f>('4 - 521'!J11)</f>
        <v>0</v>
      </c>
      <c r="G24" s="12"/>
      <c r="H24" s="2"/>
      <c r="I24" s="2"/>
      <c r="S24" s="27">
        <f>ROUND('4 - 521'!S11,4)</f>
        <v>0</v>
      </c>
    </row>
    <row r="25">
      <c r="A25" s="9"/>
      <c r="B25" s="23">
        <v>861</v>
      </c>
      <c r="C25" s="24" t="s">
        <v>23</v>
      </c>
      <c r="D25" s="25">
        <f>'5 - 861'!J10</f>
        <v>0</v>
      </c>
      <c r="E25" s="26"/>
      <c r="F25" s="25">
        <f>('5 - 861'!J11)</f>
        <v>0</v>
      </c>
      <c r="G25" s="12"/>
      <c r="H25" s="2"/>
      <c r="I25" s="2"/>
      <c r="S25" s="27">
        <f>ROUND('5 - 861'!S11,4)</f>
        <v>0</v>
      </c>
    </row>
    <row r="26">
      <c r="A26" s="13"/>
      <c r="B26" s="4"/>
      <c r="C26" s="4"/>
      <c r="D26" s="4"/>
      <c r="E26" s="4"/>
      <c r="F26" s="4"/>
      <c r="G26" s="14"/>
      <c r="H26" s="2"/>
      <c r="I26" s="2"/>
    </row>
  </sheetData>
  <mergeCells count="12">
    <mergeCell ref="A1:A2"/>
    <mergeCell ref="A3:F3"/>
    <mergeCell ref="B4:B5"/>
    <mergeCell ref="B6:E6"/>
    <mergeCell ref="B8:B9"/>
    <mergeCell ref="A10:B10"/>
    <mergeCell ref="A11:D11"/>
    <mergeCell ref="A12:B12"/>
    <mergeCell ref="A13:C13"/>
    <mergeCell ref="A14:B14"/>
    <mergeCell ref="A15:C15"/>
    <mergeCell ref="B17:B18"/>
  </mergeCells>
  <hyperlinks>
    <hyperlink ref="B20" location="'0 - 001'!A11" display="001"/>
    <hyperlink ref="B21" location="'1 - 101'!A11" display="101"/>
    <hyperlink ref="B22" location="'2 - 251'!A11" display="251"/>
    <hyperlink ref="B23" location="'3 - 301'!A11" display="301"/>
    <hyperlink ref="B24" location="'4 - 521'!A11" display="521"/>
    <hyperlink ref="B25" location="'5 - 861'!A11" display="861"/>
  </hyperlinks>
  <pageMargins left="0.39375" right="0.39375" top="0.5902778" bottom="0.39375" header="0.1965278" footer="0.1576389"/>
  <pageSetup paperSize="9" orientation="portrait" fitToHeight="0"/>
  <headerFooter>
    <oddFooter>&amp;LOTSKP 2023&amp;R&amp;P/&amp;N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 codeName="________cm">
    <pageSetUpPr fitToPage="1"/>
  </sheetPr>
  <sheetViews>
    <sheetView workbookViewId="0">
      <selection activeCell="A1" sqref="A1:A2"/>
    </sheetView>
  </sheetViews>
  <sheetFormatPr defaultRowHeight="12.75"/>
  <cols>
    <col min="1" max="1" width="4.710938"/>
    <col min="2" max="2" width="5.710938"/>
    <col min="3" max="3" width="11.71094"/>
    <col min="4" max="4" width="5.710938"/>
    <col min="5" max="5" width="80.71094"/>
    <col min="6" max="6" width="9.140625" hidden="1"/>
    <col min="7" max="7" width="20.71094"/>
    <col min="8" max="12" width="22.71094"/>
    <col min="13" max="13" width="4.710938"/>
    <col min="17" max="19" width="9.140625" hidden="1"/>
  </cols>
  <sheetData>
    <row r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24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28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</row>
    <row r="6" ht="34" customHeight="1">
      <c r="A6" s="9"/>
      <c r="B6" s="29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2"/>
      <c r="N6" s="2"/>
      <c r="O6" s="2"/>
      <c r="P6" s="2"/>
      <c r="Q6" s="2"/>
    </row>
    <row r="7">
      <c r="A7" s="13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4"/>
      <c r="N7" s="2"/>
      <c r="O7" s="2"/>
      <c r="P7" s="2"/>
      <c r="Q7" s="2"/>
    </row>
    <row r="8" ht="14" customHeight="1">
      <c r="A8" s="4"/>
      <c r="B8" s="30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>
      <c r="A10" s="15" t="s">
        <v>25</v>
      </c>
      <c r="B10" s="1"/>
      <c r="C10" s="16"/>
      <c r="D10" s="1"/>
      <c r="E10" s="1"/>
      <c r="F10" s="1"/>
      <c r="G10" s="17"/>
      <c r="H10" s="1"/>
      <c r="I10" s="31" t="s">
        <v>26</v>
      </c>
      <c r="J10" s="32">
        <f>H67</f>
        <v>0</v>
      </c>
      <c r="K10" s="1"/>
      <c r="L10" s="1"/>
      <c r="M10" s="12"/>
      <c r="N10" s="2"/>
      <c r="O10" s="2"/>
      <c r="P10" s="2"/>
      <c r="Q10" s="2"/>
    </row>
    <row r="11" ht="16" customHeight="1">
      <c r="A11" s="18" t="s">
        <v>27</v>
      </c>
      <c r="B11" s="1"/>
      <c r="C11" s="1"/>
      <c r="D11" s="1"/>
      <c r="E11" s="1"/>
      <c r="F11" s="1"/>
      <c r="G11" s="31"/>
      <c r="H11" s="1"/>
      <c r="I11" s="31" t="s">
        <v>28</v>
      </c>
      <c r="J11" s="32">
        <f>L67</f>
        <v>0</v>
      </c>
      <c r="K11" s="1"/>
      <c r="L11" s="1"/>
      <c r="M11" s="12"/>
      <c r="N11" s="2"/>
      <c r="O11" s="2"/>
      <c r="P11" s="2"/>
      <c r="Q11" s="33">
        <f>IF(SUM(K20)&gt;0,ROUND(SUM(S20)/SUM(K20)-1,8),0)</f>
        <v>0</v>
      </c>
      <c r="R11" s="27">
        <f>AVERAGE(J66)</f>
        <v>0</v>
      </c>
      <c r="S11" s="27">
        <f>J10*(1+Q11)</f>
        <v>0</v>
      </c>
    </row>
    <row r="12">
      <c r="A12" s="15" t="s">
        <v>7</v>
      </c>
      <c r="B12" s="1"/>
      <c r="C12" s="16"/>
      <c r="D12" s="1"/>
      <c r="E12" s="1"/>
      <c r="F12" s="1"/>
      <c r="G12" s="17"/>
      <c r="H12" s="1"/>
      <c r="I12" s="1"/>
      <c r="J12" s="1"/>
      <c r="K12" s="1"/>
      <c r="L12" s="1"/>
      <c r="M12" s="12"/>
      <c r="N12" s="2"/>
      <c r="O12" s="2"/>
      <c r="P12" s="2"/>
      <c r="Q12" s="2"/>
    </row>
    <row r="13" ht="16" customHeight="1">
      <c r="A13" s="18" t="str">
        <f>Souhrn!A13</f>
        <v/>
      </c>
      <c r="B13" s="1"/>
      <c r="C13" s="1"/>
      <c r="D13" s="1"/>
      <c r="E13" s="1"/>
      <c r="F13" s="1"/>
      <c r="G13" s="31"/>
      <c r="H13" s="1"/>
      <c r="I13" s="31" t="s">
        <v>9</v>
      </c>
      <c r="J13" s="16"/>
      <c r="K13" s="1"/>
      <c r="L13" s="1"/>
      <c r="M13" s="12"/>
      <c r="N13" s="2"/>
      <c r="O13" s="2"/>
      <c r="P13" s="2"/>
      <c r="Q13" s="2"/>
    </row>
    <row r="14">
      <c r="A14" s="9"/>
      <c r="B14" s="1"/>
      <c r="C14" s="1"/>
      <c r="D14" s="1"/>
      <c r="E14" s="1"/>
      <c r="F14" s="1"/>
      <c r="G14" s="1"/>
      <c r="H14" s="1"/>
      <c r="I14" s="31" t="s">
        <v>11</v>
      </c>
      <c r="J14" s="16"/>
      <c r="K14" s="1"/>
      <c r="L14" s="1"/>
      <c r="M14" s="12"/>
      <c r="N14" s="2"/>
      <c r="O14" s="2"/>
      <c r="P14" s="2"/>
      <c r="Q14" s="2"/>
    </row>
    <row r="15" hidden="1">
      <c r="A15" s="9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2"/>
      <c r="N15" s="2"/>
      <c r="O15" s="2"/>
      <c r="P15" s="2"/>
      <c r="Q15" s="2"/>
    </row>
    <row r="16" ht="10" customHeight="1">
      <c r="A16" s="13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4"/>
      <c r="N16" s="2"/>
      <c r="O16" s="2"/>
      <c r="P16" s="2"/>
      <c r="Q16" s="2"/>
    </row>
    <row r="17" ht="14" customHeight="1">
      <c r="A17" s="4"/>
      <c r="B17" s="28" t="s">
        <v>29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9"/>
      <c r="B19" s="34" t="s">
        <v>30</v>
      </c>
      <c r="C19" s="34"/>
      <c r="D19" s="34"/>
      <c r="E19" s="34" t="s">
        <v>31</v>
      </c>
      <c r="F19" s="34"/>
      <c r="G19" s="35"/>
      <c r="H19" s="22"/>
      <c r="I19" s="22"/>
      <c r="J19" s="22"/>
      <c r="K19" s="22" t="s">
        <v>16</v>
      </c>
      <c r="L19" s="22" t="s">
        <v>17</v>
      </c>
      <c r="M19" s="12"/>
      <c r="N19" s="2"/>
      <c r="O19" s="2"/>
      <c r="P19" s="2"/>
      <c r="Q19" s="2"/>
    </row>
    <row r="20">
      <c r="A20" s="9"/>
      <c r="B20" s="36">
        <v>0</v>
      </c>
      <c r="C20" s="1"/>
      <c r="D20" s="1"/>
      <c r="E20" s="37" t="s">
        <v>32</v>
      </c>
      <c r="F20" s="1"/>
      <c r="G20" s="1"/>
      <c r="H20" s="1"/>
      <c r="I20" s="1"/>
      <c r="J20" s="1"/>
      <c r="K20" s="38">
        <f>H67</f>
        <v>0</v>
      </c>
      <c r="L20" s="38">
        <f>L67</f>
        <v>0</v>
      </c>
      <c r="M20" s="12"/>
      <c r="N20" s="2"/>
      <c r="O20" s="2"/>
      <c r="P20" s="2"/>
      <c r="Q20" s="2"/>
      <c r="S20" s="27">
        <f>S66</f>
        <v>0</v>
      </c>
    </row>
    <row r="21">
      <c r="A21" s="13"/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14"/>
      <c r="N21" s="2"/>
      <c r="O21" s="2"/>
      <c r="P21" s="2"/>
      <c r="Q21" s="2"/>
    </row>
    <row r="22" ht="14" customHeight="1">
      <c r="A22" s="4"/>
      <c r="B22" s="28" t="s">
        <v>33</v>
      </c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2"/>
      <c r="O22" s="2"/>
      <c r="P22" s="2"/>
      <c r="Q22" s="2"/>
    </row>
    <row r="23" ht="18" customHeight="1">
      <c r="A23" s="6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8"/>
      <c r="N23" s="2"/>
      <c r="O23" s="2"/>
      <c r="P23" s="2"/>
      <c r="Q23" s="2"/>
    </row>
    <row r="24" ht="18" customHeight="1">
      <c r="A24" s="9"/>
      <c r="B24" s="34" t="s">
        <v>34</v>
      </c>
      <c r="C24" s="34" t="s">
        <v>30</v>
      </c>
      <c r="D24" s="34" t="s">
        <v>35</v>
      </c>
      <c r="E24" s="34" t="s">
        <v>31</v>
      </c>
      <c r="F24" s="34" t="s">
        <v>36</v>
      </c>
      <c r="G24" s="35" t="s">
        <v>37</v>
      </c>
      <c r="H24" s="22" t="s">
        <v>38</v>
      </c>
      <c r="I24" s="22" t="s">
        <v>39</v>
      </c>
      <c r="J24" s="22" t="s">
        <v>16</v>
      </c>
      <c r="K24" s="35" t="s">
        <v>40</v>
      </c>
      <c r="L24" s="22" t="s">
        <v>17</v>
      </c>
      <c r="M24" s="12"/>
      <c r="N24" s="2"/>
      <c r="O24" s="2"/>
      <c r="P24" s="2"/>
      <c r="Q24" s="2"/>
    </row>
    <row r="25" ht="40" customHeight="1">
      <c r="A25" s="9"/>
      <c r="B25" s="39" t="s">
        <v>41</v>
      </c>
      <c r="C25" s="1"/>
      <c r="D25" s="1"/>
      <c r="E25" s="1"/>
      <c r="F25" s="1"/>
      <c r="G25" s="1"/>
      <c r="H25" s="40"/>
      <c r="I25" s="1"/>
      <c r="J25" s="40"/>
      <c r="K25" s="1"/>
      <c r="L25" s="1"/>
      <c r="M25" s="12"/>
      <c r="N25" s="2"/>
      <c r="O25" s="2"/>
      <c r="P25" s="2"/>
      <c r="Q25" s="2"/>
    </row>
    <row r="26">
      <c r="A26" s="9"/>
      <c r="B26" s="41">
        <v>1</v>
      </c>
      <c r="C26" s="42" t="s">
        <v>42</v>
      </c>
      <c r="D26" s="42" t="s">
        <v>3</v>
      </c>
      <c r="E26" s="42" t="s">
        <v>43</v>
      </c>
      <c r="F26" s="42" t="s">
        <v>3</v>
      </c>
      <c r="G26" s="43" t="s">
        <v>44</v>
      </c>
      <c r="H26" s="44">
        <v>1</v>
      </c>
      <c r="I26" s="25">
        <f>ROUND(0,2)</f>
        <v>0</v>
      </c>
      <c r="J26" s="45">
        <f>ROUND(I26*H26,2)</f>
        <v>0</v>
      </c>
      <c r="K26" s="46">
        <v>0.20999999999999999</v>
      </c>
      <c r="L26" s="47">
        <f>IF(ISNUMBER(K26),ROUND(J26*(K26+1),2),0)</f>
        <v>0</v>
      </c>
      <c r="M26" s="12"/>
      <c r="N26" s="2"/>
      <c r="O26" s="2"/>
      <c r="P26" s="2"/>
      <c r="Q26" s="33">
        <f>IF(ISNUMBER(K26),IF(H26&gt;0,IF(I26&gt;0,J26,0),0),0)</f>
        <v>0</v>
      </c>
      <c r="R26" s="27">
        <f>IF(ISNUMBER(K26)=FALSE,J26,0)</f>
        <v>0</v>
      </c>
    </row>
    <row r="27">
      <c r="A27" s="9"/>
      <c r="B27" s="48" t="s">
        <v>45</v>
      </c>
      <c r="C27" s="1"/>
      <c r="D27" s="1"/>
      <c r="E27" s="49" t="s">
        <v>46</v>
      </c>
      <c r="F27" s="1"/>
      <c r="G27" s="1"/>
      <c r="H27" s="40"/>
      <c r="I27" s="1"/>
      <c r="J27" s="40"/>
      <c r="K27" s="1"/>
      <c r="L27" s="1"/>
      <c r="M27" s="12"/>
      <c r="N27" s="2"/>
      <c r="O27" s="2"/>
      <c r="P27" s="2"/>
      <c r="Q27" s="2"/>
    </row>
    <row r="28">
      <c r="A28" s="9"/>
      <c r="B28" s="48" t="s">
        <v>47</v>
      </c>
      <c r="C28" s="1"/>
      <c r="D28" s="1"/>
      <c r="E28" s="49" t="s">
        <v>48</v>
      </c>
      <c r="F28" s="1"/>
      <c r="G28" s="1"/>
      <c r="H28" s="40"/>
      <c r="I28" s="1"/>
      <c r="J28" s="40"/>
      <c r="K28" s="1"/>
      <c r="L28" s="1"/>
      <c r="M28" s="12"/>
      <c r="N28" s="2"/>
      <c r="O28" s="2"/>
      <c r="P28" s="2"/>
      <c r="Q28" s="2"/>
    </row>
    <row r="29">
      <c r="A29" s="9"/>
      <c r="B29" s="48" t="s">
        <v>49</v>
      </c>
      <c r="C29" s="1"/>
      <c r="D29" s="1"/>
      <c r="E29" s="49" t="s">
        <v>50</v>
      </c>
      <c r="F29" s="1"/>
      <c r="G29" s="1"/>
      <c r="H29" s="40"/>
      <c r="I29" s="1"/>
      <c r="J29" s="40"/>
      <c r="K29" s="1"/>
      <c r="L29" s="1"/>
      <c r="M29" s="12"/>
      <c r="N29" s="2"/>
      <c r="O29" s="2"/>
      <c r="P29" s="2"/>
      <c r="Q29" s="2"/>
    </row>
    <row r="30" thickBot="1">
      <c r="A30" s="9"/>
      <c r="B30" s="50" t="s">
        <v>51</v>
      </c>
      <c r="C30" s="51"/>
      <c r="D30" s="51"/>
      <c r="E30" s="52" t="s">
        <v>52</v>
      </c>
      <c r="F30" s="51"/>
      <c r="G30" s="51"/>
      <c r="H30" s="53"/>
      <c r="I30" s="51"/>
      <c r="J30" s="53"/>
      <c r="K30" s="51"/>
      <c r="L30" s="51"/>
      <c r="M30" s="12"/>
      <c r="N30" s="2"/>
      <c r="O30" s="2"/>
      <c r="P30" s="2"/>
      <c r="Q30" s="2"/>
    </row>
    <row r="31" thickTop="1">
      <c r="A31" s="9"/>
      <c r="B31" s="41">
        <v>2</v>
      </c>
      <c r="C31" s="42" t="s">
        <v>53</v>
      </c>
      <c r="D31" s="42" t="s">
        <v>3</v>
      </c>
      <c r="E31" s="42" t="s">
        <v>54</v>
      </c>
      <c r="F31" s="42" t="s">
        <v>3</v>
      </c>
      <c r="G31" s="43" t="s">
        <v>44</v>
      </c>
      <c r="H31" s="54">
        <v>1</v>
      </c>
      <c r="I31" s="55">
        <f>ROUND(0,2)</f>
        <v>0</v>
      </c>
      <c r="J31" s="56">
        <f>ROUND(I31*H31,2)</f>
        <v>0</v>
      </c>
      <c r="K31" s="57">
        <v>0.20999999999999999</v>
      </c>
      <c r="L31" s="58">
        <f>IF(ISNUMBER(K31),ROUND(J31*(K31+1),2),0)</f>
        <v>0</v>
      </c>
      <c r="M31" s="12"/>
      <c r="N31" s="2"/>
      <c r="O31" s="2"/>
      <c r="P31" s="2"/>
      <c r="Q31" s="33">
        <f>IF(ISNUMBER(K31),IF(H31&gt;0,IF(I31&gt;0,J31,0),0),0)</f>
        <v>0</v>
      </c>
      <c r="R31" s="27">
        <f>IF(ISNUMBER(K31)=FALSE,J31,0)</f>
        <v>0</v>
      </c>
    </row>
    <row r="32">
      <c r="A32" s="9"/>
      <c r="B32" s="48" t="s">
        <v>45</v>
      </c>
      <c r="C32" s="1"/>
      <c r="D32" s="1"/>
      <c r="E32" s="49" t="s">
        <v>55</v>
      </c>
      <c r="F32" s="1"/>
      <c r="G32" s="1"/>
      <c r="H32" s="40"/>
      <c r="I32" s="1"/>
      <c r="J32" s="40"/>
      <c r="K32" s="1"/>
      <c r="L32" s="1"/>
      <c r="M32" s="12"/>
      <c r="N32" s="2"/>
      <c r="O32" s="2"/>
      <c r="P32" s="2"/>
      <c r="Q32" s="2"/>
    </row>
    <row r="33">
      <c r="A33" s="9"/>
      <c r="B33" s="48" t="s">
        <v>47</v>
      </c>
      <c r="C33" s="1"/>
      <c r="D33" s="1"/>
      <c r="E33" s="49" t="s">
        <v>48</v>
      </c>
      <c r="F33" s="1"/>
      <c r="G33" s="1"/>
      <c r="H33" s="40"/>
      <c r="I33" s="1"/>
      <c r="J33" s="40"/>
      <c r="K33" s="1"/>
      <c r="L33" s="1"/>
      <c r="M33" s="12"/>
      <c r="N33" s="2"/>
      <c r="O33" s="2"/>
      <c r="P33" s="2"/>
      <c r="Q33" s="2"/>
    </row>
    <row r="34">
      <c r="A34" s="9"/>
      <c r="B34" s="48" t="s">
        <v>49</v>
      </c>
      <c r="C34" s="1"/>
      <c r="D34" s="1"/>
      <c r="E34" s="49" t="s">
        <v>56</v>
      </c>
      <c r="F34" s="1"/>
      <c r="G34" s="1"/>
      <c r="H34" s="40"/>
      <c r="I34" s="1"/>
      <c r="J34" s="40"/>
      <c r="K34" s="1"/>
      <c r="L34" s="1"/>
      <c r="M34" s="12"/>
      <c r="N34" s="2"/>
      <c r="O34" s="2"/>
      <c r="P34" s="2"/>
      <c r="Q34" s="2"/>
    </row>
    <row r="35" thickBot="1">
      <c r="A35" s="9"/>
      <c r="B35" s="50" t="s">
        <v>51</v>
      </c>
      <c r="C35" s="51"/>
      <c r="D35" s="51"/>
      <c r="E35" s="52" t="s">
        <v>52</v>
      </c>
      <c r="F35" s="51"/>
      <c r="G35" s="51"/>
      <c r="H35" s="53"/>
      <c r="I35" s="51"/>
      <c r="J35" s="53"/>
      <c r="K35" s="51"/>
      <c r="L35" s="51"/>
      <c r="M35" s="12"/>
      <c r="N35" s="2"/>
      <c r="O35" s="2"/>
      <c r="P35" s="2"/>
      <c r="Q35" s="2"/>
    </row>
    <row r="36" thickTop="1">
      <c r="A36" s="9"/>
      <c r="B36" s="41">
        <v>3</v>
      </c>
      <c r="C36" s="42" t="s">
        <v>57</v>
      </c>
      <c r="D36" s="42" t="s">
        <v>3</v>
      </c>
      <c r="E36" s="42" t="s">
        <v>58</v>
      </c>
      <c r="F36" s="42" t="s">
        <v>3</v>
      </c>
      <c r="G36" s="43" t="s">
        <v>44</v>
      </c>
      <c r="H36" s="54">
        <v>1</v>
      </c>
      <c r="I36" s="55">
        <f>ROUND(0,2)</f>
        <v>0</v>
      </c>
      <c r="J36" s="56">
        <f>ROUND(I36*H36,2)</f>
        <v>0</v>
      </c>
      <c r="K36" s="57">
        <v>0.20999999999999999</v>
      </c>
      <c r="L36" s="58">
        <f>IF(ISNUMBER(K36),ROUND(J36*(K36+1),2),0)</f>
        <v>0</v>
      </c>
      <c r="M36" s="12"/>
      <c r="N36" s="2"/>
      <c r="O36" s="2"/>
      <c r="P36" s="2"/>
      <c r="Q36" s="33">
        <f>IF(ISNUMBER(K36),IF(H36&gt;0,IF(I36&gt;0,J36,0),0),0)</f>
        <v>0</v>
      </c>
      <c r="R36" s="27">
        <f>IF(ISNUMBER(K36)=FALSE,J36,0)</f>
        <v>0</v>
      </c>
    </row>
    <row r="37">
      <c r="A37" s="9"/>
      <c r="B37" s="48" t="s">
        <v>45</v>
      </c>
      <c r="C37" s="1"/>
      <c r="D37" s="1"/>
      <c r="E37" s="49" t="s">
        <v>59</v>
      </c>
      <c r="F37" s="1"/>
      <c r="G37" s="1"/>
      <c r="H37" s="40"/>
      <c r="I37" s="1"/>
      <c r="J37" s="40"/>
      <c r="K37" s="1"/>
      <c r="L37" s="1"/>
      <c r="M37" s="12"/>
      <c r="N37" s="2"/>
      <c r="O37" s="2"/>
      <c r="P37" s="2"/>
      <c r="Q37" s="2"/>
    </row>
    <row r="38">
      <c r="A38" s="9"/>
      <c r="B38" s="48" t="s">
        <v>47</v>
      </c>
      <c r="C38" s="1"/>
      <c r="D38" s="1"/>
      <c r="E38" s="49" t="s">
        <v>48</v>
      </c>
      <c r="F38" s="1"/>
      <c r="G38" s="1"/>
      <c r="H38" s="40"/>
      <c r="I38" s="1"/>
      <c r="J38" s="40"/>
      <c r="K38" s="1"/>
      <c r="L38" s="1"/>
      <c r="M38" s="12"/>
      <c r="N38" s="2"/>
      <c r="O38" s="2"/>
      <c r="P38" s="2"/>
      <c r="Q38" s="2"/>
    </row>
    <row r="39">
      <c r="A39" s="9"/>
      <c r="B39" s="48" t="s">
        <v>49</v>
      </c>
      <c r="C39" s="1"/>
      <c r="D39" s="1"/>
      <c r="E39" s="49" t="s">
        <v>60</v>
      </c>
      <c r="F39" s="1"/>
      <c r="G39" s="1"/>
      <c r="H39" s="40"/>
      <c r="I39" s="1"/>
      <c r="J39" s="40"/>
      <c r="K39" s="1"/>
      <c r="L39" s="1"/>
      <c r="M39" s="12"/>
      <c r="N39" s="2"/>
      <c r="O39" s="2"/>
      <c r="P39" s="2"/>
      <c r="Q39" s="2"/>
    </row>
    <row r="40" thickBot="1">
      <c r="A40" s="9"/>
      <c r="B40" s="50" t="s">
        <v>51</v>
      </c>
      <c r="C40" s="51"/>
      <c r="D40" s="51"/>
      <c r="E40" s="52" t="s">
        <v>52</v>
      </c>
      <c r="F40" s="51"/>
      <c r="G40" s="51"/>
      <c r="H40" s="53"/>
      <c r="I40" s="51"/>
      <c r="J40" s="53"/>
      <c r="K40" s="51"/>
      <c r="L40" s="51"/>
      <c r="M40" s="12"/>
      <c r="N40" s="2"/>
      <c r="O40" s="2"/>
      <c r="P40" s="2"/>
      <c r="Q40" s="2"/>
    </row>
    <row r="41" thickTop="1">
      <c r="A41" s="9"/>
      <c r="B41" s="41">
        <v>4</v>
      </c>
      <c r="C41" s="42" t="s">
        <v>61</v>
      </c>
      <c r="D41" s="42" t="s">
        <v>3</v>
      </c>
      <c r="E41" s="42" t="s">
        <v>62</v>
      </c>
      <c r="F41" s="42" t="s">
        <v>3</v>
      </c>
      <c r="G41" s="43" t="s">
        <v>44</v>
      </c>
      <c r="H41" s="54">
        <v>1</v>
      </c>
      <c r="I41" s="55">
        <f>ROUND(0,2)</f>
        <v>0</v>
      </c>
      <c r="J41" s="56">
        <f>ROUND(I41*H41,2)</f>
        <v>0</v>
      </c>
      <c r="K41" s="57">
        <v>0.20999999999999999</v>
      </c>
      <c r="L41" s="58">
        <f>IF(ISNUMBER(K41),ROUND(J41*(K41+1),2),0)</f>
        <v>0</v>
      </c>
      <c r="M41" s="12"/>
      <c r="N41" s="2"/>
      <c r="O41" s="2"/>
      <c r="P41" s="2"/>
      <c r="Q41" s="33">
        <f>IF(ISNUMBER(K41),IF(H41&gt;0,IF(I41&gt;0,J41,0),0),0)</f>
        <v>0</v>
      </c>
      <c r="R41" s="27">
        <f>IF(ISNUMBER(K41)=FALSE,J41,0)</f>
        <v>0</v>
      </c>
    </row>
    <row r="42">
      <c r="A42" s="9"/>
      <c r="B42" s="48" t="s">
        <v>45</v>
      </c>
      <c r="C42" s="1"/>
      <c r="D42" s="1"/>
      <c r="E42" s="49" t="s">
        <v>63</v>
      </c>
      <c r="F42" s="1"/>
      <c r="G42" s="1"/>
      <c r="H42" s="40"/>
      <c r="I42" s="1"/>
      <c r="J42" s="40"/>
      <c r="K42" s="1"/>
      <c r="L42" s="1"/>
      <c r="M42" s="12"/>
      <c r="N42" s="2"/>
      <c r="O42" s="2"/>
      <c r="P42" s="2"/>
      <c r="Q42" s="2"/>
    </row>
    <row r="43">
      <c r="A43" s="9"/>
      <c r="B43" s="48" t="s">
        <v>47</v>
      </c>
      <c r="C43" s="1"/>
      <c r="D43" s="1"/>
      <c r="E43" s="49" t="s">
        <v>3</v>
      </c>
      <c r="F43" s="1"/>
      <c r="G43" s="1"/>
      <c r="H43" s="40"/>
      <c r="I43" s="1"/>
      <c r="J43" s="40"/>
      <c r="K43" s="1"/>
      <c r="L43" s="1"/>
      <c r="M43" s="12"/>
      <c r="N43" s="2"/>
      <c r="O43" s="2"/>
      <c r="P43" s="2"/>
      <c r="Q43" s="2"/>
    </row>
    <row r="44">
      <c r="A44" s="9"/>
      <c r="B44" s="48" t="s">
        <v>49</v>
      </c>
      <c r="C44" s="1"/>
      <c r="D44" s="1"/>
      <c r="E44" s="49" t="s">
        <v>56</v>
      </c>
      <c r="F44" s="1"/>
      <c r="G44" s="1"/>
      <c r="H44" s="40"/>
      <c r="I44" s="1"/>
      <c r="J44" s="40"/>
      <c r="K44" s="1"/>
      <c r="L44" s="1"/>
      <c r="M44" s="12"/>
      <c r="N44" s="2"/>
      <c r="O44" s="2"/>
      <c r="P44" s="2"/>
      <c r="Q44" s="2"/>
    </row>
    <row r="45" thickBot="1">
      <c r="A45" s="9"/>
      <c r="B45" s="50" t="s">
        <v>51</v>
      </c>
      <c r="C45" s="51"/>
      <c r="D45" s="51"/>
      <c r="E45" s="52" t="s">
        <v>52</v>
      </c>
      <c r="F45" s="51"/>
      <c r="G45" s="51"/>
      <c r="H45" s="53"/>
      <c r="I45" s="51"/>
      <c r="J45" s="53"/>
      <c r="K45" s="51"/>
      <c r="L45" s="51"/>
      <c r="M45" s="12"/>
      <c r="N45" s="2"/>
      <c r="O45" s="2"/>
      <c r="P45" s="2"/>
      <c r="Q45" s="2"/>
    </row>
    <row r="46" thickTop="1">
      <c r="A46" s="9"/>
      <c r="B46" s="41">
        <v>5</v>
      </c>
      <c r="C46" s="42" t="s">
        <v>64</v>
      </c>
      <c r="D46" s="42" t="s">
        <v>3</v>
      </c>
      <c r="E46" s="42" t="s">
        <v>65</v>
      </c>
      <c r="F46" s="42" t="s">
        <v>3</v>
      </c>
      <c r="G46" s="43" t="s">
        <v>44</v>
      </c>
      <c r="H46" s="54">
        <v>1</v>
      </c>
      <c r="I46" s="55">
        <f>ROUND(0,2)</f>
        <v>0</v>
      </c>
      <c r="J46" s="56">
        <f>ROUND(I46*H46,2)</f>
        <v>0</v>
      </c>
      <c r="K46" s="57">
        <v>0.20999999999999999</v>
      </c>
      <c r="L46" s="58">
        <f>IF(ISNUMBER(K46),ROUND(J46*(K46+1),2),0)</f>
        <v>0</v>
      </c>
      <c r="M46" s="12"/>
      <c r="N46" s="2"/>
      <c r="O46" s="2"/>
      <c r="P46" s="2"/>
      <c r="Q46" s="33">
        <f>IF(ISNUMBER(K46),IF(H46&gt;0,IF(I46&gt;0,J46,0),0),0)</f>
        <v>0</v>
      </c>
      <c r="R46" s="27">
        <f>IF(ISNUMBER(K46)=FALSE,J46,0)</f>
        <v>0</v>
      </c>
    </row>
    <row r="47">
      <c r="A47" s="9"/>
      <c r="B47" s="48" t="s">
        <v>45</v>
      </c>
      <c r="C47" s="1"/>
      <c r="D47" s="1"/>
      <c r="E47" s="49" t="s">
        <v>66</v>
      </c>
      <c r="F47" s="1"/>
      <c r="G47" s="1"/>
      <c r="H47" s="40"/>
      <c r="I47" s="1"/>
      <c r="J47" s="40"/>
      <c r="K47" s="1"/>
      <c r="L47" s="1"/>
      <c r="M47" s="12"/>
      <c r="N47" s="2"/>
      <c r="O47" s="2"/>
      <c r="P47" s="2"/>
      <c r="Q47" s="2"/>
    </row>
    <row r="48">
      <c r="A48" s="9"/>
      <c r="B48" s="48" t="s">
        <v>47</v>
      </c>
      <c r="C48" s="1"/>
      <c r="D48" s="1"/>
      <c r="E48" s="49" t="s">
        <v>48</v>
      </c>
      <c r="F48" s="1"/>
      <c r="G48" s="1"/>
      <c r="H48" s="40"/>
      <c r="I48" s="1"/>
      <c r="J48" s="40"/>
      <c r="K48" s="1"/>
      <c r="L48" s="1"/>
      <c r="M48" s="12"/>
      <c r="N48" s="2"/>
      <c r="O48" s="2"/>
      <c r="P48" s="2"/>
      <c r="Q48" s="2"/>
    </row>
    <row r="49">
      <c r="A49" s="9"/>
      <c r="B49" s="48" t="s">
        <v>49</v>
      </c>
      <c r="C49" s="1"/>
      <c r="D49" s="1"/>
      <c r="E49" s="49" t="s">
        <v>56</v>
      </c>
      <c r="F49" s="1"/>
      <c r="G49" s="1"/>
      <c r="H49" s="40"/>
      <c r="I49" s="1"/>
      <c r="J49" s="40"/>
      <c r="K49" s="1"/>
      <c r="L49" s="1"/>
      <c r="M49" s="12"/>
      <c r="N49" s="2"/>
      <c r="O49" s="2"/>
      <c r="P49" s="2"/>
      <c r="Q49" s="2"/>
    </row>
    <row r="50" thickBot="1">
      <c r="A50" s="9"/>
      <c r="B50" s="50" t="s">
        <v>51</v>
      </c>
      <c r="C50" s="51"/>
      <c r="D50" s="51"/>
      <c r="E50" s="52" t="s">
        <v>52</v>
      </c>
      <c r="F50" s="51"/>
      <c r="G50" s="51"/>
      <c r="H50" s="53"/>
      <c r="I50" s="51"/>
      <c r="J50" s="53"/>
      <c r="K50" s="51"/>
      <c r="L50" s="51"/>
      <c r="M50" s="12"/>
      <c r="N50" s="2"/>
      <c r="O50" s="2"/>
      <c r="P50" s="2"/>
      <c r="Q50" s="2"/>
    </row>
    <row r="51" thickTop="1">
      <c r="A51" s="9"/>
      <c r="B51" s="41">
        <v>6</v>
      </c>
      <c r="C51" s="42" t="s">
        <v>67</v>
      </c>
      <c r="D51" s="42" t="s">
        <v>3</v>
      </c>
      <c r="E51" s="42" t="s">
        <v>68</v>
      </c>
      <c r="F51" s="42" t="s">
        <v>3</v>
      </c>
      <c r="G51" s="43" t="s">
        <v>44</v>
      </c>
      <c r="H51" s="54">
        <v>1</v>
      </c>
      <c r="I51" s="55">
        <f>ROUND(0,2)</f>
        <v>0</v>
      </c>
      <c r="J51" s="56">
        <f>ROUND(I51*H51,2)</f>
        <v>0</v>
      </c>
      <c r="K51" s="57">
        <v>0.20999999999999999</v>
      </c>
      <c r="L51" s="58">
        <f>IF(ISNUMBER(K51),ROUND(J51*(K51+1),2),0)</f>
        <v>0</v>
      </c>
      <c r="M51" s="12"/>
      <c r="N51" s="2"/>
      <c r="O51" s="2"/>
      <c r="P51" s="2"/>
      <c r="Q51" s="33">
        <f>IF(ISNUMBER(K51),IF(H51&gt;0,IF(I51&gt;0,J51,0),0),0)</f>
        <v>0</v>
      </c>
      <c r="R51" s="27">
        <f>IF(ISNUMBER(K51)=FALSE,J51,0)</f>
        <v>0</v>
      </c>
    </row>
    <row r="52">
      <c r="A52" s="9"/>
      <c r="B52" s="48" t="s">
        <v>45</v>
      </c>
      <c r="C52" s="1"/>
      <c r="D52" s="1"/>
      <c r="E52" s="49" t="s">
        <v>69</v>
      </c>
      <c r="F52" s="1"/>
      <c r="G52" s="1"/>
      <c r="H52" s="40"/>
      <c r="I52" s="1"/>
      <c r="J52" s="40"/>
      <c r="K52" s="1"/>
      <c r="L52" s="1"/>
      <c r="M52" s="12"/>
      <c r="N52" s="2"/>
      <c r="O52" s="2"/>
      <c r="P52" s="2"/>
      <c r="Q52" s="2"/>
    </row>
    <row r="53">
      <c r="A53" s="9"/>
      <c r="B53" s="48" t="s">
        <v>47</v>
      </c>
      <c r="C53" s="1"/>
      <c r="D53" s="1"/>
      <c r="E53" s="49" t="s">
        <v>48</v>
      </c>
      <c r="F53" s="1"/>
      <c r="G53" s="1"/>
      <c r="H53" s="40"/>
      <c r="I53" s="1"/>
      <c r="J53" s="40"/>
      <c r="K53" s="1"/>
      <c r="L53" s="1"/>
      <c r="M53" s="12"/>
      <c r="N53" s="2"/>
      <c r="O53" s="2"/>
      <c r="P53" s="2"/>
      <c r="Q53" s="2"/>
    </row>
    <row r="54">
      <c r="A54" s="9"/>
      <c r="B54" s="48" t="s">
        <v>49</v>
      </c>
      <c r="C54" s="1"/>
      <c r="D54" s="1"/>
      <c r="E54" s="49" t="s">
        <v>56</v>
      </c>
      <c r="F54" s="1"/>
      <c r="G54" s="1"/>
      <c r="H54" s="40"/>
      <c r="I54" s="1"/>
      <c r="J54" s="40"/>
      <c r="K54" s="1"/>
      <c r="L54" s="1"/>
      <c r="M54" s="12"/>
      <c r="N54" s="2"/>
      <c r="O54" s="2"/>
      <c r="P54" s="2"/>
      <c r="Q54" s="2"/>
    </row>
    <row r="55" thickBot="1">
      <c r="A55" s="9"/>
      <c r="B55" s="50" t="s">
        <v>51</v>
      </c>
      <c r="C55" s="51"/>
      <c r="D55" s="51"/>
      <c r="E55" s="52" t="s">
        <v>52</v>
      </c>
      <c r="F55" s="51"/>
      <c r="G55" s="51"/>
      <c r="H55" s="53"/>
      <c r="I55" s="51"/>
      <c r="J55" s="53"/>
      <c r="K55" s="51"/>
      <c r="L55" s="51"/>
      <c r="M55" s="12"/>
      <c r="N55" s="2"/>
      <c r="O55" s="2"/>
      <c r="P55" s="2"/>
      <c r="Q55" s="2"/>
    </row>
    <row r="56" thickTop="1">
      <c r="A56" s="9"/>
      <c r="B56" s="41">
        <v>7</v>
      </c>
      <c r="C56" s="42" t="s">
        <v>70</v>
      </c>
      <c r="D56" s="42" t="s">
        <v>3</v>
      </c>
      <c r="E56" s="42" t="s">
        <v>71</v>
      </c>
      <c r="F56" s="42" t="s">
        <v>3</v>
      </c>
      <c r="G56" s="43" t="s">
        <v>72</v>
      </c>
      <c r="H56" s="54">
        <v>1</v>
      </c>
      <c r="I56" s="55">
        <f>ROUND(0,2)</f>
        <v>0</v>
      </c>
      <c r="J56" s="56">
        <f>ROUND(I56*H56,2)</f>
        <v>0</v>
      </c>
      <c r="K56" s="57">
        <v>0.20999999999999999</v>
      </c>
      <c r="L56" s="58">
        <f>IF(ISNUMBER(K56),ROUND(J56*(K56+1),2),0)</f>
        <v>0</v>
      </c>
      <c r="M56" s="12"/>
      <c r="N56" s="2"/>
      <c r="O56" s="2"/>
      <c r="P56" s="2"/>
      <c r="Q56" s="33">
        <f>IF(ISNUMBER(K56),IF(H56&gt;0,IF(I56&gt;0,J56,0),0),0)</f>
        <v>0</v>
      </c>
      <c r="R56" s="27">
        <f>IF(ISNUMBER(K56)=FALSE,J56,0)</f>
        <v>0</v>
      </c>
    </row>
    <row r="57">
      <c r="A57" s="9"/>
      <c r="B57" s="48" t="s">
        <v>45</v>
      </c>
      <c r="C57" s="1"/>
      <c r="D57" s="1"/>
      <c r="E57" s="49" t="s">
        <v>73</v>
      </c>
      <c r="F57" s="1"/>
      <c r="G57" s="1"/>
      <c r="H57" s="40"/>
      <c r="I57" s="1"/>
      <c r="J57" s="40"/>
      <c r="K57" s="1"/>
      <c r="L57" s="1"/>
      <c r="M57" s="12"/>
      <c r="N57" s="2"/>
      <c r="O57" s="2"/>
      <c r="P57" s="2"/>
      <c r="Q57" s="2"/>
    </row>
    <row r="58">
      <c r="A58" s="9"/>
      <c r="B58" s="48" t="s">
        <v>47</v>
      </c>
      <c r="C58" s="1"/>
      <c r="D58" s="1"/>
      <c r="E58" s="49" t="s">
        <v>48</v>
      </c>
      <c r="F58" s="1"/>
      <c r="G58" s="1"/>
      <c r="H58" s="40"/>
      <c r="I58" s="1"/>
      <c r="J58" s="40"/>
      <c r="K58" s="1"/>
      <c r="L58" s="1"/>
      <c r="M58" s="12"/>
      <c r="N58" s="2"/>
      <c r="O58" s="2"/>
      <c r="P58" s="2"/>
      <c r="Q58" s="2"/>
    </row>
    <row r="59">
      <c r="A59" s="9"/>
      <c r="B59" s="48" t="s">
        <v>49</v>
      </c>
      <c r="C59" s="1"/>
      <c r="D59" s="1"/>
      <c r="E59" s="49" t="s">
        <v>74</v>
      </c>
      <c r="F59" s="1"/>
      <c r="G59" s="1"/>
      <c r="H59" s="40"/>
      <c r="I59" s="1"/>
      <c r="J59" s="40"/>
      <c r="K59" s="1"/>
      <c r="L59" s="1"/>
      <c r="M59" s="12"/>
      <c r="N59" s="2"/>
      <c r="O59" s="2"/>
      <c r="P59" s="2"/>
      <c r="Q59" s="2"/>
    </row>
    <row r="60" thickBot="1">
      <c r="A60" s="9"/>
      <c r="B60" s="50" t="s">
        <v>51</v>
      </c>
      <c r="C60" s="51"/>
      <c r="D60" s="51"/>
      <c r="E60" s="52" t="s">
        <v>52</v>
      </c>
      <c r="F60" s="51"/>
      <c r="G60" s="51"/>
      <c r="H60" s="53"/>
      <c r="I60" s="51"/>
      <c r="J60" s="53"/>
      <c r="K60" s="51"/>
      <c r="L60" s="51"/>
      <c r="M60" s="12"/>
      <c r="N60" s="2"/>
      <c r="O60" s="2"/>
      <c r="P60" s="2"/>
      <c r="Q60" s="2"/>
    </row>
    <row r="61" thickTop="1">
      <c r="A61" s="9"/>
      <c r="B61" s="41">
        <v>8</v>
      </c>
      <c r="C61" s="42" t="s">
        <v>75</v>
      </c>
      <c r="D61" s="42" t="s">
        <v>3</v>
      </c>
      <c r="E61" s="42" t="s">
        <v>76</v>
      </c>
      <c r="F61" s="42" t="s">
        <v>3</v>
      </c>
      <c r="G61" s="43" t="s">
        <v>44</v>
      </c>
      <c r="H61" s="54">
        <v>1</v>
      </c>
      <c r="I61" s="55">
        <f>ROUND(0,2)</f>
        <v>0</v>
      </c>
      <c r="J61" s="56">
        <f>ROUND(I61*H61,2)</f>
        <v>0</v>
      </c>
      <c r="K61" s="57">
        <v>0.20999999999999999</v>
      </c>
      <c r="L61" s="58">
        <f>IF(ISNUMBER(K61),ROUND(J61*(K61+1),2),0)</f>
        <v>0</v>
      </c>
      <c r="M61" s="12"/>
      <c r="N61" s="2"/>
      <c r="O61" s="2"/>
      <c r="P61" s="2"/>
      <c r="Q61" s="33">
        <f>IF(ISNUMBER(K61),IF(H61&gt;0,IF(I61&gt;0,J61,0),0),0)</f>
        <v>0</v>
      </c>
      <c r="R61" s="27">
        <f>IF(ISNUMBER(K61)=FALSE,J61,0)</f>
        <v>0</v>
      </c>
    </row>
    <row r="62">
      <c r="A62" s="9"/>
      <c r="B62" s="48" t="s">
        <v>45</v>
      </c>
      <c r="C62" s="1"/>
      <c r="D62" s="1"/>
      <c r="E62" s="49" t="s">
        <v>77</v>
      </c>
      <c r="F62" s="1"/>
      <c r="G62" s="1"/>
      <c r="H62" s="40"/>
      <c r="I62" s="1"/>
      <c r="J62" s="40"/>
      <c r="K62" s="1"/>
      <c r="L62" s="1"/>
      <c r="M62" s="12"/>
      <c r="N62" s="2"/>
      <c r="O62" s="2"/>
      <c r="P62" s="2"/>
      <c r="Q62" s="2"/>
    </row>
    <row r="63">
      <c r="A63" s="9"/>
      <c r="B63" s="48" t="s">
        <v>47</v>
      </c>
      <c r="C63" s="1"/>
      <c r="D63" s="1"/>
      <c r="E63" s="49" t="s">
        <v>48</v>
      </c>
      <c r="F63" s="1"/>
      <c r="G63" s="1"/>
      <c r="H63" s="40"/>
      <c r="I63" s="1"/>
      <c r="J63" s="40"/>
      <c r="K63" s="1"/>
      <c r="L63" s="1"/>
      <c r="M63" s="12"/>
      <c r="N63" s="2"/>
      <c r="O63" s="2"/>
      <c r="P63" s="2"/>
      <c r="Q63" s="2"/>
    </row>
    <row r="64">
      <c r="A64" s="9"/>
      <c r="B64" s="48" t="s">
        <v>49</v>
      </c>
      <c r="C64" s="1"/>
      <c r="D64" s="1"/>
      <c r="E64" s="49" t="s">
        <v>78</v>
      </c>
      <c r="F64" s="1"/>
      <c r="G64" s="1"/>
      <c r="H64" s="40"/>
      <c r="I64" s="1"/>
      <c r="J64" s="40"/>
      <c r="K64" s="1"/>
      <c r="L64" s="1"/>
      <c r="M64" s="12"/>
      <c r="N64" s="2"/>
      <c r="O64" s="2"/>
      <c r="P64" s="2"/>
      <c r="Q64" s="2"/>
    </row>
    <row r="65" thickBot="1">
      <c r="A65" s="9"/>
      <c r="B65" s="50" t="s">
        <v>51</v>
      </c>
      <c r="C65" s="51"/>
      <c r="D65" s="51"/>
      <c r="E65" s="52" t="s">
        <v>52</v>
      </c>
      <c r="F65" s="51"/>
      <c r="G65" s="51"/>
      <c r="H65" s="53"/>
      <c r="I65" s="51"/>
      <c r="J65" s="53"/>
      <c r="K65" s="51"/>
      <c r="L65" s="51"/>
      <c r="M65" s="12"/>
      <c r="N65" s="2"/>
      <c r="O65" s="2"/>
      <c r="P65" s="2"/>
      <c r="Q65" s="2"/>
    </row>
    <row r="66" thickTop="1" thickBot="1" ht="25" customHeight="1">
      <c r="A66" s="9"/>
      <c r="B66" s="1"/>
      <c r="C66" s="59">
        <v>0</v>
      </c>
      <c r="D66" s="1"/>
      <c r="E66" s="59" t="s">
        <v>32</v>
      </c>
      <c r="F66" s="1"/>
      <c r="G66" s="60" t="s">
        <v>79</v>
      </c>
      <c r="H66" s="61">
        <f>J26+J31+J36+J41+J46+J51+J56+J61</f>
        <v>0</v>
      </c>
      <c r="I66" s="60" t="s">
        <v>80</v>
      </c>
      <c r="J66" s="62">
        <f>(L66-H66)</f>
        <v>0</v>
      </c>
      <c r="K66" s="60" t="s">
        <v>81</v>
      </c>
      <c r="L66" s="63">
        <f>L26+L31+L36+L41+L46+L51+L56+L61</f>
        <v>0</v>
      </c>
      <c r="M66" s="12"/>
      <c r="N66" s="2"/>
      <c r="O66" s="2"/>
      <c r="P66" s="2"/>
      <c r="Q66" s="33">
        <f>0+Q26+Q31+Q36+Q41+Q46+Q51+Q56+Q61</f>
        <v>0</v>
      </c>
      <c r="R66" s="27">
        <f>0+R26+R31+R36+R41+R46+R51+R56+R61</f>
        <v>0</v>
      </c>
      <c r="S66" s="64">
        <f>Q66*(1+J66)+R66</f>
        <v>0</v>
      </c>
    </row>
    <row r="67" thickTop="1" thickBot="1" ht="25" customHeight="1">
      <c r="A67" s="9"/>
      <c r="B67" s="65"/>
      <c r="C67" s="65"/>
      <c r="D67" s="65"/>
      <c r="E67" s="65"/>
      <c r="F67" s="65"/>
      <c r="G67" s="66" t="s">
        <v>82</v>
      </c>
      <c r="H67" s="67">
        <f>J26+J31+J36+J41+J46+J51+J56+J61</f>
        <v>0</v>
      </c>
      <c r="I67" s="66" t="s">
        <v>83</v>
      </c>
      <c r="J67" s="68">
        <f>0+J66</f>
        <v>0</v>
      </c>
      <c r="K67" s="66" t="s">
        <v>84</v>
      </c>
      <c r="L67" s="69">
        <f>L26+L31+L36+L41+L46+L51+L56+L61</f>
        <v>0</v>
      </c>
      <c r="M67" s="12"/>
      <c r="N67" s="2"/>
      <c r="O67" s="2"/>
      <c r="P67" s="2"/>
      <c r="Q67" s="2"/>
    </row>
    <row r="68">
      <c r="A68" s="13"/>
      <c r="B68" s="4"/>
      <c r="C68" s="4"/>
      <c r="D68" s="4"/>
      <c r="E68" s="4"/>
      <c r="F68" s="4"/>
      <c r="G68" s="4"/>
      <c r="H68" s="70"/>
      <c r="I68" s="4"/>
      <c r="J68" s="70"/>
      <c r="K68" s="4"/>
      <c r="L68" s="4"/>
      <c r="M68" s="14"/>
      <c r="N68" s="2"/>
      <c r="O68" s="2"/>
      <c r="P68" s="2"/>
      <c r="Q68" s="2"/>
    </row>
    <row r="69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2"/>
      <c r="O69" s="2"/>
      <c r="P69" s="2"/>
      <c r="Q69" s="2"/>
    </row>
  </sheetData>
  <mergeCells count="47"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2:C23"/>
    <mergeCell ref="B27:D27"/>
    <mergeCell ref="B28:D28"/>
    <mergeCell ref="B29:D29"/>
    <mergeCell ref="B30:D30"/>
    <mergeCell ref="B32:D32"/>
    <mergeCell ref="B33:D33"/>
    <mergeCell ref="B34:D34"/>
    <mergeCell ref="B35:D35"/>
    <mergeCell ref="B37:D37"/>
    <mergeCell ref="B38:D38"/>
    <mergeCell ref="B39:D39"/>
    <mergeCell ref="B40:D40"/>
    <mergeCell ref="B42:D42"/>
    <mergeCell ref="B43:D43"/>
    <mergeCell ref="B44:D44"/>
    <mergeCell ref="B45:D45"/>
    <mergeCell ref="B47:D47"/>
    <mergeCell ref="B48:D48"/>
    <mergeCell ref="B49:D49"/>
    <mergeCell ref="B50:D50"/>
    <mergeCell ref="B52:D52"/>
    <mergeCell ref="B53:D53"/>
    <mergeCell ref="B54:D54"/>
    <mergeCell ref="B55:D55"/>
    <mergeCell ref="B57:D57"/>
    <mergeCell ref="B58:D58"/>
    <mergeCell ref="B59:D59"/>
    <mergeCell ref="B60:D60"/>
    <mergeCell ref="B62:D62"/>
    <mergeCell ref="B63:D63"/>
    <mergeCell ref="B64:D64"/>
    <mergeCell ref="B65:D65"/>
    <mergeCell ref="B25:L25"/>
    <mergeCell ref="B20:D20"/>
  </mergeCells>
  <pageMargins left="0.39375" right="0.39375" top="0.5902778" bottom="0.39375" header="0.1965278" footer="0.1576389"/>
  <pageSetup paperSize="9" orientation="portrait" fitToHeight="0"/>
  <headerFooter>
    <oddFooter>&amp;LOTSKP 2023&amp;R&amp;P/&amp;N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 codeName="________cm">
    <pageSetUpPr fitToPage="1"/>
  </sheetPr>
  <sheetViews>
    <sheetView workbookViewId="0">
      <selection activeCell="A1" sqref="A1:A2"/>
    </sheetView>
  </sheetViews>
  <sheetFormatPr defaultRowHeight="12.75"/>
  <cols>
    <col min="1" max="1" width="4.710938"/>
    <col min="2" max="2" width="5.710938"/>
    <col min="3" max="3" width="11.71094"/>
    <col min="4" max="4" width="5.710938"/>
    <col min="5" max="5" width="80.71094"/>
    <col min="6" max="6" width="9.140625" hidden="1"/>
    <col min="7" max="7" width="20.71094"/>
    <col min="8" max="12" width="22.71094"/>
    <col min="13" max="13" width="4.710938"/>
    <col min="17" max="19" width="9.140625" hidden="1"/>
  </cols>
  <sheetData>
    <row r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24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28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</row>
    <row r="6" ht="34" customHeight="1">
      <c r="A6" s="9"/>
      <c r="B6" s="29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2"/>
      <c r="N6" s="2"/>
      <c r="O6" s="2"/>
      <c r="P6" s="2"/>
      <c r="Q6" s="2"/>
    </row>
    <row r="7">
      <c r="A7" s="13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4"/>
      <c r="N7" s="2"/>
      <c r="O7" s="2"/>
      <c r="P7" s="2"/>
      <c r="Q7" s="2"/>
    </row>
    <row r="8" ht="14" customHeight="1">
      <c r="A8" s="4"/>
      <c r="B8" s="30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>
      <c r="A10" s="15" t="s">
        <v>25</v>
      </c>
      <c r="B10" s="1"/>
      <c r="C10" s="16"/>
      <c r="D10" s="1"/>
      <c r="E10" s="1"/>
      <c r="F10" s="1"/>
      <c r="G10" s="17"/>
      <c r="H10" s="1"/>
      <c r="I10" s="31" t="s">
        <v>26</v>
      </c>
      <c r="J10" s="32">
        <f>H48+H156+H164+H177+H235+H243+H291</f>
        <v>0</v>
      </c>
      <c r="K10" s="1"/>
      <c r="L10" s="1"/>
      <c r="M10" s="12"/>
      <c r="N10" s="2"/>
      <c r="O10" s="2"/>
      <c r="P10" s="2"/>
      <c r="Q10" s="2"/>
    </row>
    <row r="11" ht="16" customHeight="1">
      <c r="A11" s="18" t="s">
        <v>85</v>
      </c>
      <c r="B11" s="1"/>
      <c r="C11" s="1"/>
      <c r="D11" s="1"/>
      <c r="E11" s="1"/>
      <c r="F11" s="1"/>
      <c r="G11" s="31"/>
      <c r="H11" s="1"/>
      <c r="I11" s="31" t="s">
        <v>28</v>
      </c>
      <c r="J11" s="32">
        <f>L48+L156+L164+L177+L235+L243+L291</f>
        <v>0</v>
      </c>
      <c r="K11" s="1"/>
      <c r="L11" s="1"/>
      <c r="M11" s="12"/>
      <c r="N11" s="2"/>
      <c r="O11" s="2"/>
      <c r="P11" s="2"/>
      <c r="Q11" s="33">
        <f>IF(SUM(K20:K26)&gt;0,ROUND(SUM(S20:S26)/SUM(K20:K26)-1,8),0)</f>
        <v>0</v>
      </c>
      <c r="R11" s="27">
        <f>AVERAGE(J47,J155,J163,J176,J234,J242,J290)</f>
        <v>0</v>
      </c>
      <c r="S11" s="27">
        <f>J10*(1+Q11)</f>
        <v>0</v>
      </c>
    </row>
    <row r="12">
      <c r="A12" s="15" t="s">
        <v>7</v>
      </c>
      <c r="B12" s="1"/>
      <c r="C12" s="16"/>
      <c r="D12" s="1"/>
      <c r="E12" s="1"/>
      <c r="F12" s="1"/>
      <c r="G12" s="17"/>
      <c r="H12" s="1"/>
      <c r="I12" s="1"/>
      <c r="J12" s="1"/>
      <c r="K12" s="1"/>
      <c r="L12" s="1"/>
      <c r="M12" s="12"/>
      <c r="N12" s="2"/>
      <c r="O12" s="2"/>
      <c r="P12" s="2"/>
      <c r="Q12" s="2"/>
    </row>
    <row r="13" ht="16" customHeight="1">
      <c r="A13" s="18" t="str">
        <f>Souhrn!A13</f>
        <v/>
      </c>
      <c r="B13" s="1"/>
      <c r="C13" s="1"/>
      <c r="D13" s="1"/>
      <c r="E13" s="1"/>
      <c r="F13" s="1"/>
      <c r="G13" s="31"/>
      <c r="H13" s="1"/>
      <c r="I13" s="31" t="s">
        <v>9</v>
      </c>
      <c r="J13" s="16"/>
      <c r="K13" s="1"/>
      <c r="L13" s="1"/>
      <c r="M13" s="12"/>
      <c r="N13" s="2"/>
      <c r="O13" s="2"/>
      <c r="P13" s="2"/>
      <c r="Q13" s="2"/>
    </row>
    <row r="14">
      <c r="A14" s="9"/>
      <c r="B14" s="1"/>
      <c r="C14" s="1"/>
      <c r="D14" s="1"/>
      <c r="E14" s="1"/>
      <c r="F14" s="1"/>
      <c r="G14" s="1"/>
      <c r="H14" s="1"/>
      <c r="I14" s="31" t="s">
        <v>11</v>
      </c>
      <c r="J14" s="16"/>
      <c r="K14" s="1"/>
      <c r="L14" s="1"/>
      <c r="M14" s="12"/>
      <c r="N14" s="2"/>
      <c r="O14" s="2"/>
      <c r="P14" s="2"/>
      <c r="Q14" s="2"/>
    </row>
    <row r="15" hidden="1">
      <c r="A15" s="9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2"/>
      <c r="N15" s="2"/>
      <c r="O15" s="2"/>
      <c r="P15" s="2"/>
      <c r="Q15" s="2"/>
    </row>
    <row r="16" ht="10" customHeight="1">
      <c r="A16" s="13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4"/>
      <c r="N16" s="2"/>
      <c r="O16" s="2"/>
      <c r="P16" s="2"/>
      <c r="Q16" s="2"/>
    </row>
    <row r="17" ht="14" customHeight="1">
      <c r="A17" s="4"/>
      <c r="B17" s="28" t="s">
        <v>29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9"/>
      <c r="B19" s="34" t="s">
        <v>30</v>
      </c>
      <c r="C19" s="34"/>
      <c r="D19" s="34"/>
      <c r="E19" s="34" t="s">
        <v>31</v>
      </c>
      <c r="F19" s="34"/>
      <c r="G19" s="35"/>
      <c r="H19" s="22"/>
      <c r="I19" s="22"/>
      <c r="J19" s="22"/>
      <c r="K19" s="22" t="s">
        <v>16</v>
      </c>
      <c r="L19" s="22" t="s">
        <v>17</v>
      </c>
      <c r="M19" s="12"/>
      <c r="N19" s="2"/>
      <c r="O19" s="2"/>
      <c r="P19" s="2"/>
      <c r="Q19" s="2"/>
    </row>
    <row r="20">
      <c r="A20" s="9"/>
      <c r="B20" s="36">
        <v>0</v>
      </c>
      <c r="C20" s="1"/>
      <c r="D20" s="1"/>
      <c r="E20" s="37" t="s">
        <v>32</v>
      </c>
      <c r="F20" s="1"/>
      <c r="G20" s="1"/>
      <c r="H20" s="1"/>
      <c r="I20" s="1"/>
      <c r="J20" s="1"/>
      <c r="K20" s="38">
        <f>H48</f>
        <v>0</v>
      </c>
      <c r="L20" s="38">
        <f>L48</f>
        <v>0</v>
      </c>
      <c r="M20" s="12"/>
      <c r="N20" s="2"/>
      <c r="O20" s="2"/>
      <c r="P20" s="2"/>
      <c r="Q20" s="2"/>
      <c r="S20" s="27">
        <f>S47</f>
        <v>0</v>
      </c>
    </row>
    <row r="21">
      <c r="A21" s="9"/>
      <c r="B21" s="36">
        <v>1</v>
      </c>
      <c r="C21" s="1"/>
      <c r="D21" s="1"/>
      <c r="E21" s="37" t="s">
        <v>86</v>
      </c>
      <c r="F21" s="1"/>
      <c r="G21" s="1"/>
      <c r="H21" s="1"/>
      <c r="I21" s="1"/>
      <c r="J21" s="1"/>
      <c r="K21" s="38">
        <f>H156</f>
        <v>0</v>
      </c>
      <c r="L21" s="38">
        <f>L156</f>
        <v>0</v>
      </c>
      <c r="M21" s="12"/>
      <c r="N21" s="2"/>
      <c r="O21" s="2"/>
      <c r="P21" s="2"/>
      <c r="Q21" s="2"/>
      <c r="S21" s="27">
        <f>S155</f>
        <v>0</v>
      </c>
    </row>
    <row r="22">
      <c r="A22" s="9"/>
      <c r="B22" s="36">
        <v>2</v>
      </c>
      <c r="C22" s="1"/>
      <c r="D22" s="1"/>
      <c r="E22" s="37" t="s">
        <v>87</v>
      </c>
      <c r="F22" s="1"/>
      <c r="G22" s="1"/>
      <c r="H22" s="1"/>
      <c r="I22" s="1"/>
      <c r="J22" s="1"/>
      <c r="K22" s="38">
        <f>H164</f>
        <v>0</v>
      </c>
      <c r="L22" s="38">
        <f>L164</f>
        <v>0</v>
      </c>
      <c r="M22" s="12"/>
      <c r="N22" s="2"/>
      <c r="O22" s="2"/>
      <c r="P22" s="2"/>
      <c r="Q22" s="2"/>
      <c r="S22" s="27">
        <f>S163</f>
        <v>0</v>
      </c>
    </row>
    <row r="23">
      <c r="A23" s="9"/>
      <c r="B23" s="36">
        <v>4</v>
      </c>
      <c r="C23" s="1"/>
      <c r="D23" s="1"/>
      <c r="E23" s="37" t="s">
        <v>88</v>
      </c>
      <c r="F23" s="1"/>
      <c r="G23" s="1"/>
      <c r="H23" s="1"/>
      <c r="I23" s="1"/>
      <c r="J23" s="1"/>
      <c r="K23" s="38">
        <f>H177</f>
        <v>0</v>
      </c>
      <c r="L23" s="38">
        <f>L177</f>
        <v>0</v>
      </c>
      <c r="M23" s="12"/>
      <c r="N23" s="2"/>
      <c r="O23" s="2"/>
      <c r="P23" s="2"/>
      <c r="Q23" s="2"/>
      <c r="S23" s="27">
        <f>S176</f>
        <v>0</v>
      </c>
    </row>
    <row r="24">
      <c r="A24" s="9"/>
      <c r="B24" s="36">
        <v>5</v>
      </c>
      <c r="C24" s="1"/>
      <c r="D24" s="1"/>
      <c r="E24" s="37" t="s">
        <v>89</v>
      </c>
      <c r="F24" s="1"/>
      <c r="G24" s="1"/>
      <c r="H24" s="1"/>
      <c r="I24" s="1"/>
      <c r="J24" s="1"/>
      <c r="K24" s="38">
        <f>H235</f>
        <v>0</v>
      </c>
      <c r="L24" s="38">
        <f>L235</f>
        <v>0</v>
      </c>
      <c r="M24" s="12"/>
      <c r="N24" s="2"/>
      <c r="O24" s="2"/>
      <c r="P24" s="2"/>
      <c r="Q24" s="2"/>
      <c r="S24" s="27">
        <f>S234</f>
        <v>0</v>
      </c>
    </row>
    <row r="25">
      <c r="A25" s="9"/>
      <c r="B25" s="36">
        <v>8</v>
      </c>
      <c r="C25" s="1"/>
      <c r="D25" s="1"/>
      <c r="E25" s="37" t="s">
        <v>90</v>
      </c>
      <c r="F25" s="1"/>
      <c r="G25" s="1"/>
      <c r="H25" s="1"/>
      <c r="I25" s="1"/>
      <c r="J25" s="1"/>
      <c r="K25" s="38">
        <f>H243</f>
        <v>0</v>
      </c>
      <c r="L25" s="38">
        <f>L243</f>
        <v>0</v>
      </c>
      <c r="M25" s="71"/>
      <c r="N25" s="2"/>
      <c r="O25" s="2"/>
      <c r="P25" s="2"/>
      <c r="Q25" s="2"/>
      <c r="S25" s="27">
        <f>S242</f>
        <v>0</v>
      </c>
    </row>
    <row r="26">
      <c r="A26" s="9"/>
      <c r="B26" s="36">
        <v>9</v>
      </c>
      <c r="C26" s="1"/>
      <c r="D26" s="1"/>
      <c r="E26" s="37" t="s">
        <v>91</v>
      </c>
      <c r="F26" s="1"/>
      <c r="G26" s="1"/>
      <c r="H26" s="1"/>
      <c r="I26" s="1"/>
      <c r="J26" s="1"/>
      <c r="K26" s="38">
        <f>H291</f>
        <v>0</v>
      </c>
      <c r="L26" s="38">
        <f>L291</f>
        <v>0</v>
      </c>
      <c r="M26" s="71"/>
      <c r="N26" s="2"/>
      <c r="O26" s="2"/>
      <c r="P26" s="2"/>
      <c r="Q26" s="2"/>
      <c r="S26" s="27">
        <f>S290</f>
        <v>0</v>
      </c>
    </row>
    <row r="27">
      <c r="A27" s="13"/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72"/>
      <c r="N27" s="2"/>
      <c r="O27" s="2"/>
      <c r="P27" s="2"/>
      <c r="Q27" s="2"/>
    </row>
    <row r="28" ht="14" customHeight="1">
      <c r="A28" s="4"/>
      <c r="B28" s="28" t="s">
        <v>33</v>
      </c>
      <c r="C28" s="4"/>
      <c r="D28" s="4"/>
      <c r="E28" s="4"/>
      <c r="F28" s="4"/>
      <c r="G28" s="4"/>
      <c r="H28" s="4"/>
      <c r="I28" s="4"/>
      <c r="J28" s="4"/>
      <c r="K28" s="4"/>
      <c r="L28" s="4"/>
      <c r="M28" s="2"/>
      <c r="N28" s="2"/>
      <c r="O28" s="2"/>
      <c r="P28" s="2"/>
      <c r="Q28" s="2"/>
    </row>
    <row r="29" ht="18" customHeight="1">
      <c r="A29" s="6"/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3"/>
      <c r="N29" s="2"/>
      <c r="O29" s="2"/>
      <c r="P29" s="2"/>
      <c r="Q29" s="2"/>
    </row>
    <row r="30" ht="18" customHeight="1">
      <c r="A30" s="9"/>
      <c r="B30" s="34" t="s">
        <v>34</v>
      </c>
      <c r="C30" s="34" t="s">
        <v>30</v>
      </c>
      <c r="D30" s="34" t="s">
        <v>35</v>
      </c>
      <c r="E30" s="34" t="s">
        <v>31</v>
      </c>
      <c r="F30" s="34" t="s">
        <v>36</v>
      </c>
      <c r="G30" s="35" t="s">
        <v>37</v>
      </c>
      <c r="H30" s="22" t="s">
        <v>38</v>
      </c>
      <c r="I30" s="22" t="s">
        <v>39</v>
      </c>
      <c r="J30" s="22" t="s">
        <v>16</v>
      </c>
      <c r="K30" s="35" t="s">
        <v>40</v>
      </c>
      <c r="L30" s="22" t="s">
        <v>17</v>
      </c>
      <c r="M30" s="71"/>
      <c r="N30" s="2"/>
      <c r="O30" s="2"/>
      <c r="P30" s="2"/>
      <c r="Q30" s="2"/>
    </row>
    <row r="31" ht="40" customHeight="1">
      <c r="A31" s="9"/>
      <c r="B31" s="39" t="s">
        <v>41</v>
      </c>
      <c r="C31" s="1"/>
      <c r="D31" s="1"/>
      <c r="E31" s="1"/>
      <c r="F31" s="1"/>
      <c r="G31" s="1"/>
      <c r="H31" s="40"/>
      <c r="I31" s="1"/>
      <c r="J31" s="40"/>
      <c r="K31" s="1"/>
      <c r="L31" s="1"/>
      <c r="M31" s="12"/>
      <c r="N31" s="2"/>
      <c r="O31" s="2"/>
      <c r="P31" s="2"/>
      <c r="Q31" s="2"/>
    </row>
    <row r="32">
      <c r="A32" s="9"/>
      <c r="B32" s="41">
        <v>1</v>
      </c>
      <c r="C32" s="42" t="s">
        <v>92</v>
      </c>
      <c r="D32" s="42" t="s">
        <v>3</v>
      </c>
      <c r="E32" s="42" t="s">
        <v>93</v>
      </c>
      <c r="F32" s="42" t="s">
        <v>3</v>
      </c>
      <c r="G32" s="43" t="s">
        <v>94</v>
      </c>
      <c r="H32" s="44">
        <v>658.08000000000004</v>
      </c>
      <c r="I32" s="25">
        <f>ROUND(0,2)</f>
        <v>0</v>
      </c>
      <c r="J32" s="45">
        <f>ROUND(I32*H32,2)</f>
        <v>0</v>
      </c>
      <c r="K32" s="46">
        <v>0.20999999999999999</v>
      </c>
      <c r="L32" s="47">
        <f>IF(ISNUMBER(K32),ROUND(J32*(K32+1),2),0)</f>
        <v>0</v>
      </c>
      <c r="M32" s="12"/>
      <c r="N32" s="2"/>
      <c r="O32" s="2"/>
      <c r="P32" s="2"/>
      <c r="Q32" s="33">
        <f>IF(ISNUMBER(K32),IF(H32&gt;0,IF(I32&gt;0,J32,0),0),0)</f>
        <v>0</v>
      </c>
      <c r="R32" s="27">
        <f>IF(ISNUMBER(K32)=FALSE,J32,0)</f>
        <v>0</v>
      </c>
    </row>
    <row r="33">
      <c r="A33" s="9"/>
      <c r="B33" s="48" t="s">
        <v>45</v>
      </c>
      <c r="C33" s="1"/>
      <c r="D33" s="1"/>
      <c r="E33" s="49" t="s">
        <v>95</v>
      </c>
      <c r="F33" s="1"/>
      <c r="G33" s="1"/>
      <c r="H33" s="40"/>
      <c r="I33" s="1"/>
      <c r="J33" s="40"/>
      <c r="K33" s="1"/>
      <c r="L33" s="1"/>
      <c r="M33" s="12"/>
      <c r="N33" s="2"/>
      <c r="O33" s="2"/>
      <c r="P33" s="2"/>
      <c r="Q33" s="2"/>
    </row>
    <row r="34">
      <c r="A34" s="9"/>
      <c r="B34" s="48" t="s">
        <v>47</v>
      </c>
      <c r="C34" s="1"/>
      <c r="D34" s="1"/>
      <c r="E34" s="49" t="s">
        <v>96</v>
      </c>
      <c r="F34" s="1"/>
      <c r="G34" s="1"/>
      <c r="H34" s="40"/>
      <c r="I34" s="1"/>
      <c r="J34" s="40"/>
      <c r="K34" s="1"/>
      <c r="L34" s="1"/>
      <c r="M34" s="12"/>
      <c r="N34" s="2"/>
      <c r="O34" s="2"/>
      <c r="P34" s="2"/>
      <c r="Q34" s="2"/>
    </row>
    <row r="35">
      <c r="A35" s="9"/>
      <c r="B35" s="48" t="s">
        <v>49</v>
      </c>
      <c r="C35" s="1"/>
      <c r="D35" s="1"/>
      <c r="E35" s="49" t="s">
        <v>97</v>
      </c>
      <c r="F35" s="1"/>
      <c r="G35" s="1"/>
      <c r="H35" s="40"/>
      <c r="I35" s="1"/>
      <c r="J35" s="40"/>
      <c r="K35" s="1"/>
      <c r="L35" s="1"/>
      <c r="M35" s="12"/>
      <c r="N35" s="2"/>
      <c r="O35" s="2"/>
      <c r="P35" s="2"/>
      <c r="Q35" s="2"/>
    </row>
    <row r="36" thickBot="1">
      <c r="A36" s="9"/>
      <c r="B36" s="50" t="s">
        <v>51</v>
      </c>
      <c r="C36" s="51"/>
      <c r="D36" s="51"/>
      <c r="E36" s="52" t="s">
        <v>52</v>
      </c>
      <c r="F36" s="51"/>
      <c r="G36" s="51"/>
      <c r="H36" s="53"/>
      <c r="I36" s="51"/>
      <c r="J36" s="53"/>
      <c r="K36" s="51"/>
      <c r="L36" s="51"/>
      <c r="M36" s="12"/>
      <c r="N36" s="2"/>
      <c r="O36" s="2"/>
      <c r="P36" s="2"/>
      <c r="Q36" s="2"/>
    </row>
    <row r="37" thickTop="1">
      <c r="A37" s="9"/>
      <c r="B37" s="41">
        <v>2</v>
      </c>
      <c r="C37" s="42" t="s">
        <v>98</v>
      </c>
      <c r="D37" s="42" t="s">
        <v>3</v>
      </c>
      <c r="E37" s="42" t="s">
        <v>93</v>
      </c>
      <c r="F37" s="42" t="s">
        <v>3</v>
      </c>
      <c r="G37" s="43" t="s">
        <v>99</v>
      </c>
      <c r="H37" s="54">
        <v>165.72</v>
      </c>
      <c r="I37" s="55">
        <f>ROUND(0,2)</f>
        <v>0</v>
      </c>
      <c r="J37" s="56">
        <f>ROUND(I37*H37,2)</f>
        <v>0</v>
      </c>
      <c r="K37" s="57">
        <v>0.20999999999999999</v>
      </c>
      <c r="L37" s="58">
        <f>IF(ISNUMBER(K37),ROUND(J37*(K37+1),2),0)</f>
        <v>0</v>
      </c>
      <c r="M37" s="12"/>
      <c r="N37" s="2"/>
      <c r="O37" s="2"/>
      <c r="P37" s="2"/>
      <c r="Q37" s="33">
        <f>IF(ISNUMBER(K37),IF(H37&gt;0,IF(I37&gt;0,J37,0),0),0)</f>
        <v>0</v>
      </c>
      <c r="R37" s="27">
        <f>IF(ISNUMBER(K37)=FALSE,J37,0)</f>
        <v>0</v>
      </c>
    </row>
    <row r="38">
      <c r="A38" s="9"/>
      <c r="B38" s="48" t="s">
        <v>45</v>
      </c>
      <c r="C38" s="1"/>
      <c r="D38" s="1"/>
      <c r="E38" s="49" t="s">
        <v>100</v>
      </c>
      <c r="F38" s="1"/>
      <c r="G38" s="1"/>
      <c r="H38" s="40"/>
      <c r="I38" s="1"/>
      <c r="J38" s="40"/>
      <c r="K38" s="1"/>
      <c r="L38" s="1"/>
      <c r="M38" s="12"/>
      <c r="N38" s="2"/>
      <c r="O38" s="2"/>
      <c r="P38" s="2"/>
      <c r="Q38" s="2"/>
    </row>
    <row r="39">
      <c r="A39" s="9"/>
      <c r="B39" s="48" t="s">
        <v>47</v>
      </c>
      <c r="C39" s="1"/>
      <c r="D39" s="1"/>
      <c r="E39" s="49" t="s">
        <v>101</v>
      </c>
      <c r="F39" s="1"/>
      <c r="G39" s="1"/>
      <c r="H39" s="40"/>
      <c r="I39" s="1"/>
      <c r="J39" s="40"/>
      <c r="K39" s="1"/>
      <c r="L39" s="1"/>
      <c r="M39" s="12"/>
      <c r="N39" s="2"/>
      <c r="O39" s="2"/>
      <c r="P39" s="2"/>
      <c r="Q39" s="2"/>
    </row>
    <row r="40">
      <c r="A40" s="9"/>
      <c r="B40" s="48" t="s">
        <v>49</v>
      </c>
      <c r="C40" s="1"/>
      <c r="D40" s="1"/>
      <c r="E40" s="49" t="s">
        <v>97</v>
      </c>
      <c r="F40" s="1"/>
      <c r="G40" s="1"/>
      <c r="H40" s="40"/>
      <c r="I40" s="1"/>
      <c r="J40" s="40"/>
      <c r="K40" s="1"/>
      <c r="L40" s="1"/>
      <c r="M40" s="12"/>
      <c r="N40" s="2"/>
      <c r="O40" s="2"/>
      <c r="P40" s="2"/>
      <c r="Q40" s="2"/>
    </row>
    <row r="41" thickBot="1">
      <c r="A41" s="9"/>
      <c r="B41" s="50" t="s">
        <v>51</v>
      </c>
      <c r="C41" s="51"/>
      <c r="D41" s="51"/>
      <c r="E41" s="52" t="s">
        <v>52</v>
      </c>
      <c r="F41" s="51"/>
      <c r="G41" s="51"/>
      <c r="H41" s="53"/>
      <c r="I41" s="51"/>
      <c r="J41" s="53"/>
      <c r="K41" s="51"/>
      <c r="L41" s="51"/>
      <c r="M41" s="12"/>
      <c r="N41" s="2"/>
      <c r="O41" s="2"/>
      <c r="P41" s="2"/>
      <c r="Q41" s="2"/>
    </row>
    <row r="42" thickTop="1">
      <c r="A42" s="9"/>
      <c r="B42" s="41">
        <v>3</v>
      </c>
      <c r="C42" s="42" t="s">
        <v>98</v>
      </c>
      <c r="D42" s="42" t="s">
        <v>102</v>
      </c>
      <c r="E42" s="42" t="s">
        <v>93</v>
      </c>
      <c r="F42" s="42" t="s">
        <v>3</v>
      </c>
      <c r="G42" s="43" t="s">
        <v>99</v>
      </c>
      <c r="H42" s="54">
        <v>63.600000000000001</v>
      </c>
      <c r="I42" s="55">
        <f>ROUND(0,2)</f>
        <v>0</v>
      </c>
      <c r="J42" s="56">
        <f>ROUND(I42*H42,2)</f>
        <v>0</v>
      </c>
      <c r="K42" s="57">
        <v>0.20999999999999999</v>
      </c>
      <c r="L42" s="58">
        <f>IF(ISNUMBER(K42),ROUND(J42*(K42+1),2),0)</f>
        <v>0</v>
      </c>
      <c r="M42" s="12"/>
      <c r="N42" s="2"/>
      <c r="O42" s="2"/>
      <c r="P42" s="2"/>
      <c r="Q42" s="33">
        <f>IF(ISNUMBER(K42),IF(H42&gt;0,IF(I42&gt;0,J42,0),0),0)</f>
        <v>0</v>
      </c>
      <c r="R42" s="27">
        <f>IF(ISNUMBER(K42)=FALSE,J42,0)</f>
        <v>0</v>
      </c>
    </row>
    <row r="43">
      <c r="A43" s="9"/>
      <c r="B43" s="48" t="s">
        <v>45</v>
      </c>
      <c r="C43" s="1"/>
      <c r="D43" s="1"/>
      <c r="E43" s="49" t="s">
        <v>103</v>
      </c>
      <c r="F43" s="1"/>
      <c r="G43" s="1"/>
      <c r="H43" s="40"/>
      <c r="I43" s="1"/>
      <c r="J43" s="40"/>
      <c r="K43" s="1"/>
      <c r="L43" s="1"/>
      <c r="M43" s="12"/>
      <c r="N43" s="2"/>
      <c r="O43" s="2"/>
      <c r="P43" s="2"/>
      <c r="Q43" s="2"/>
    </row>
    <row r="44">
      <c r="A44" s="9"/>
      <c r="B44" s="48" t="s">
        <v>47</v>
      </c>
      <c r="C44" s="1"/>
      <c r="D44" s="1"/>
      <c r="E44" s="49" t="s">
        <v>104</v>
      </c>
      <c r="F44" s="1"/>
      <c r="G44" s="1"/>
      <c r="H44" s="40"/>
      <c r="I44" s="1"/>
      <c r="J44" s="40"/>
      <c r="K44" s="1"/>
      <c r="L44" s="1"/>
      <c r="M44" s="12"/>
      <c r="N44" s="2"/>
      <c r="O44" s="2"/>
      <c r="P44" s="2"/>
      <c r="Q44" s="2"/>
    </row>
    <row r="45">
      <c r="A45" s="9"/>
      <c r="B45" s="48" t="s">
        <v>49</v>
      </c>
      <c r="C45" s="1"/>
      <c r="D45" s="1"/>
      <c r="E45" s="49" t="s">
        <v>97</v>
      </c>
      <c r="F45" s="1"/>
      <c r="G45" s="1"/>
      <c r="H45" s="40"/>
      <c r="I45" s="1"/>
      <c r="J45" s="40"/>
      <c r="K45" s="1"/>
      <c r="L45" s="1"/>
      <c r="M45" s="12"/>
      <c r="N45" s="2"/>
      <c r="O45" s="2"/>
      <c r="P45" s="2"/>
      <c r="Q45" s="2"/>
    </row>
    <row r="46" thickBot="1">
      <c r="A46" s="9"/>
      <c r="B46" s="50" t="s">
        <v>51</v>
      </c>
      <c r="C46" s="51"/>
      <c r="D46" s="51"/>
      <c r="E46" s="52" t="s">
        <v>52</v>
      </c>
      <c r="F46" s="51"/>
      <c r="G46" s="51"/>
      <c r="H46" s="53"/>
      <c r="I46" s="51"/>
      <c r="J46" s="53"/>
      <c r="K46" s="51"/>
      <c r="L46" s="51"/>
      <c r="M46" s="12"/>
      <c r="N46" s="2"/>
      <c r="O46" s="2"/>
      <c r="P46" s="2"/>
      <c r="Q46" s="2"/>
    </row>
    <row r="47" thickTop="1" thickBot="1" ht="25" customHeight="1">
      <c r="A47" s="9"/>
      <c r="B47" s="1"/>
      <c r="C47" s="59">
        <v>0</v>
      </c>
      <c r="D47" s="1"/>
      <c r="E47" s="59" t="s">
        <v>32</v>
      </c>
      <c r="F47" s="1"/>
      <c r="G47" s="60" t="s">
        <v>79</v>
      </c>
      <c r="H47" s="61">
        <f>J32+J37+J42</f>
        <v>0</v>
      </c>
      <c r="I47" s="60" t="s">
        <v>80</v>
      </c>
      <c r="J47" s="62">
        <f>(L47-H47)</f>
        <v>0</v>
      </c>
      <c r="K47" s="60" t="s">
        <v>81</v>
      </c>
      <c r="L47" s="63">
        <f>L32+L37+L42</f>
        <v>0</v>
      </c>
      <c r="M47" s="12"/>
      <c r="N47" s="2"/>
      <c r="O47" s="2"/>
      <c r="P47" s="2"/>
      <c r="Q47" s="33">
        <f>0+Q32+Q37+Q42</f>
        <v>0</v>
      </c>
      <c r="R47" s="27">
        <f>0+R32+R37+R42</f>
        <v>0</v>
      </c>
      <c r="S47" s="64">
        <f>Q47*(1+J47)+R47</f>
        <v>0</v>
      </c>
    </row>
    <row r="48" thickTop="1" thickBot="1" ht="25" customHeight="1">
      <c r="A48" s="9"/>
      <c r="B48" s="65"/>
      <c r="C48" s="65"/>
      <c r="D48" s="65"/>
      <c r="E48" s="65"/>
      <c r="F48" s="65"/>
      <c r="G48" s="66" t="s">
        <v>82</v>
      </c>
      <c r="H48" s="67">
        <f>J32+J37+J42</f>
        <v>0</v>
      </c>
      <c r="I48" s="66" t="s">
        <v>83</v>
      </c>
      <c r="J48" s="68">
        <f>0+J47</f>
        <v>0</v>
      </c>
      <c r="K48" s="66" t="s">
        <v>84</v>
      </c>
      <c r="L48" s="69">
        <f>L32+L37+L42</f>
        <v>0</v>
      </c>
      <c r="M48" s="12"/>
      <c r="N48" s="2"/>
      <c r="O48" s="2"/>
      <c r="P48" s="2"/>
      <c r="Q48" s="2"/>
    </row>
    <row r="49" ht="40" customHeight="1">
      <c r="A49" s="9"/>
      <c r="B49" s="74" t="s">
        <v>105</v>
      </c>
      <c r="C49" s="1"/>
      <c r="D49" s="1"/>
      <c r="E49" s="1"/>
      <c r="F49" s="1"/>
      <c r="G49" s="1"/>
      <c r="H49" s="40"/>
      <c r="I49" s="1"/>
      <c r="J49" s="40"/>
      <c r="K49" s="1"/>
      <c r="L49" s="1"/>
      <c r="M49" s="12"/>
      <c r="N49" s="2"/>
      <c r="O49" s="2"/>
      <c r="P49" s="2"/>
      <c r="Q49" s="2"/>
    </row>
    <row r="50">
      <c r="A50" s="9"/>
      <c r="B50" s="41">
        <v>4</v>
      </c>
      <c r="C50" s="42" t="s">
        <v>106</v>
      </c>
      <c r="D50" s="42" t="s">
        <v>3</v>
      </c>
      <c r="E50" s="42" t="s">
        <v>107</v>
      </c>
      <c r="F50" s="42" t="s">
        <v>3</v>
      </c>
      <c r="G50" s="43" t="s">
        <v>108</v>
      </c>
      <c r="H50" s="44">
        <v>75</v>
      </c>
      <c r="I50" s="25">
        <f>ROUND(0,2)</f>
        <v>0</v>
      </c>
      <c r="J50" s="45">
        <f>ROUND(I50*H50,2)</f>
        <v>0</v>
      </c>
      <c r="K50" s="46">
        <v>0.20999999999999999</v>
      </c>
      <c r="L50" s="47">
        <f>IF(ISNUMBER(K50),ROUND(J50*(K50+1),2),0)</f>
        <v>0</v>
      </c>
      <c r="M50" s="12"/>
      <c r="N50" s="2"/>
      <c r="O50" s="2"/>
      <c r="P50" s="2"/>
      <c r="Q50" s="33">
        <f>IF(ISNUMBER(K50),IF(H50&gt;0,IF(I50&gt;0,J50,0),0),0)</f>
        <v>0</v>
      </c>
      <c r="R50" s="27">
        <f>IF(ISNUMBER(K50)=FALSE,J50,0)</f>
        <v>0</v>
      </c>
    </row>
    <row r="51">
      <c r="A51" s="9"/>
      <c r="B51" s="48" t="s">
        <v>45</v>
      </c>
      <c r="C51" s="1"/>
      <c r="D51" s="1"/>
      <c r="E51" s="49" t="s">
        <v>109</v>
      </c>
      <c r="F51" s="1"/>
      <c r="G51" s="1"/>
      <c r="H51" s="40"/>
      <c r="I51" s="1"/>
      <c r="J51" s="40"/>
      <c r="K51" s="1"/>
      <c r="L51" s="1"/>
      <c r="M51" s="12"/>
      <c r="N51" s="2"/>
      <c r="O51" s="2"/>
      <c r="P51" s="2"/>
      <c r="Q51" s="2"/>
    </row>
    <row r="52">
      <c r="A52" s="9"/>
      <c r="B52" s="48" t="s">
        <v>47</v>
      </c>
      <c r="C52" s="1"/>
      <c r="D52" s="1"/>
      <c r="E52" s="49" t="s">
        <v>110</v>
      </c>
      <c r="F52" s="1"/>
      <c r="G52" s="1"/>
      <c r="H52" s="40"/>
      <c r="I52" s="1"/>
      <c r="J52" s="40"/>
      <c r="K52" s="1"/>
      <c r="L52" s="1"/>
      <c r="M52" s="12"/>
      <c r="N52" s="2"/>
      <c r="O52" s="2"/>
      <c r="P52" s="2"/>
      <c r="Q52" s="2"/>
    </row>
    <row r="53">
      <c r="A53" s="9"/>
      <c r="B53" s="48" t="s">
        <v>49</v>
      </c>
      <c r="C53" s="1"/>
      <c r="D53" s="1"/>
      <c r="E53" s="49" t="s">
        <v>111</v>
      </c>
      <c r="F53" s="1"/>
      <c r="G53" s="1"/>
      <c r="H53" s="40"/>
      <c r="I53" s="1"/>
      <c r="J53" s="40"/>
      <c r="K53" s="1"/>
      <c r="L53" s="1"/>
      <c r="M53" s="12"/>
      <c r="N53" s="2"/>
      <c r="O53" s="2"/>
      <c r="P53" s="2"/>
      <c r="Q53" s="2"/>
    </row>
    <row r="54" thickBot="1">
      <c r="A54" s="9"/>
      <c r="B54" s="50" t="s">
        <v>51</v>
      </c>
      <c r="C54" s="51"/>
      <c r="D54" s="51"/>
      <c r="E54" s="52" t="s">
        <v>52</v>
      </c>
      <c r="F54" s="51"/>
      <c r="G54" s="51"/>
      <c r="H54" s="53"/>
      <c r="I54" s="51"/>
      <c r="J54" s="53"/>
      <c r="K54" s="51"/>
      <c r="L54" s="51"/>
      <c r="M54" s="12"/>
      <c r="N54" s="2"/>
      <c r="O54" s="2"/>
      <c r="P54" s="2"/>
      <c r="Q54" s="2"/>
    </row>
    <row r="55" thickTop="1">
      <c r="A55" s="9"/>
      <c r="B55" s="41">
        <v>5</v>
      </c>
      <c r="C55" s="42" t="s">
        <v>112</v>
      </c>
      <c r="D55" s="42" t="s">
        <v>3</v>
      </c>
      <c r="E55" s="42" t="s">
        <v>113</v>
      </c>
      <c r="F55" s="42" t="s">
        <v>3</v>
      </c>
      <c r="G55" s="43" t="s">
        <v>108</v>
      </c>
      <c r="H55" s="54">
        <v>40</v>
      </c>
      <c r="I55" s="55">
        <f>ROUND(0,2)</f>
        <v>0</v>
      </c>
      <c r="J55" s="56">
        <f>ROUND(I55*H55,2)</f>
        <v>0</v>
      </c>
      <c r="K55" s="57">
        <v>0.20999999999999999</v>
      </c>
      <c r="L55" s="58">
        <f>IF(ISNUMBER(K55),ROUND(J55*(K55+1),2),0)</f>
        <v>0</v>
      </c>
      <c r="M55" s="12"/>
      <c r="N55" s="2"/>
      <c r="O55" s="2"/>
      <c r="P55" s="2"/>
      <c r="Q55" s="33">
        <f>IF(ISNUMBER(K55),IF(H55&gt;0,IF(I55&gt;0,J55,0),0),0)</f>
        <v>0</v>
      </c>
      <c r="R55" s="27">
        <f>IF(ISNUMBER(K55)=FALSE,J55,0)</f>
        <v>0</v>
      </c>
    </row>
    <row r="56">
      <c r="A56" s="9"/>
      <c r="B56" s="48" t="s">
        <v>45</v>
      </c>
      <c r="C56" s="1"/>
      <c r="D56" s="1"/>
      <c r="E56" s="49" t="s">
        <v>114</v>
      </c>
      <c r="F56" s="1"/>
      <c r="G56" s="1"/>
      <c r="H56" s="40"/>
      <c r="I56" s="1"/>
      <c r="J56" s="40"/>
      <c r="K56" s="1"/>
      <c r="L56" s="1"/>
      <c r="M56" s="12"/>
      <c r="N56" s="2"/>
      <c r="O56" s="2"/>
      <c r="P56" s="2"/>
      <c r="Q56" s="2"/>
    </row>
    <row r="57">
      <c r="A57" s="9"/>
      <c r="B57" s="48" t="s">
        <v>47</v>
      </c>
      <c r="C57" s="1"/>
      <c r="D57" s="1"/>
      <c r="E57" s="49" t="s">
        <v>115</v>
      </c>
      <c r="F57" s="1"/>
      <c r="G57" s="1"/>
      <c r="H57" s="40"/>
      <c r="I57" s="1"/>
      <c r="J57" s="40"/>
      <c r="K57" s="1"/>
      <c r="L57" s="1"/>
      <c r="M57" s="12"/>
      <c r="N57" s="2"/>
      <c r="O57" s="2"/>
      <c r="P57" s="2"/>
      <c r="Q57" s="2"/>
    </row>
    <row r="58">
      <c r="A58" s="9"/>
      <c r="B58" s="48" t="s">
        <v>49</v>
      </c>
      <c r="C58" s="1"/>
      <c r="D58" s="1"/>
      <c r="E58" s="49" t="s">
        <v>116</v>
      </c>
      <c r="F58" s="1"/>
      <c r="G58" s="1"/>
      <c r="H58" s="40"/>
      <c r="I58" s="1"/>
      <c r="J58" s="40"/>
      <c r="K58" s="1"/>
      <c r="L58" s="1"/>
      <c r="M58" s="12"/>
      <c r="N58" s="2"/>
      <c r="O58" s="2"/>
      <c r="P58" s="2"/>
      <c r="Q58" s="2"/>
    </row>
    <row r="59" thickBot="1">
      <c r="A59" s="9"/>
      <c r="B59" s="50" t="s">
        <v>51</v>
      </c>
      <c r="C59" s="51"/>
      <c r="D59" s="51"/>
      <c r="E59" s="52" t="s">
        <v>52</v>
      </c>
      <c r="F59" s="51"/>
      <c r="G59" s="51"/>
      <c r="H59" s="53"/>
      <c r="I59" s="51"/>
      <c r="J59" s="53"/>
      <c r="K59" s="51"/>
      <c r="L59" s="51"/>
      <c r="M59" s="12"/>
      <c r="N59" s="2"/>
      <c r="O59" s="2"/>
      <c r="P59" s="2"/>
      <c r="Q59" s="2"/>
    </row>
    <row r="60" thickTop="1">
      <c r="A60" s="9"/>
      <c r="B60" s="41">
        <v>6</v>
      </c>
      <c r="C60" s="42" t="s">
        <v>117</v>
      </c>
      <c r="D60" s="42" t="s">
        <v>3</v>
      </c>
      <c r="E60" s="42" t="s">
        <v>118</v>
      </c>
      <c r="F60" s="42" t="s">
        <v>3</v>
      </c>
      <c r="G60" s="43" t="s">
        <v>119</v>
      </c>
      <c r="H60" s="54">
        <v>4</v>
      </c>
      <c r="I60" s="55">
        <f>ROUND(0,2)</f>
        <v>0</v>
      </c>
      <c r="J60" s="56">
        <f>ROUND(I60*H60,2)</f>
        <v>0</v>
      </c>
      <c r="K60" s="57">
        <v>0.20999999999999999</v>
      </c>
      <c r="L60" s="58">
        <f>IF(ISNUMBER(K60),ROUND(J60*(K60+1),2),0)</f>
        <v>0</v>
      </c>
      <c r="M60" s="12"/>
      <c r="N60" s="2"/>
      <c r="O60" s="2"/>
      <c r="P60" s="2"/>
      <c r="Q60" s="33">
        <f>IF(ISNUMBER(K60),IF(H60&gt;0,IF(I60&gt;0,J60,0),0),0)</f>
        <v>0</v>
      </c>
      <c r="R60" s="27">
        <f>IF(ISNUMBER(K60)=FALSE,J60,0)</f>
        <v>0</v>
      </c>
    </row>
    <row r="61">
      <c r="A61" s="9"/>
      <c r="B61" s="48" t="s">
        <v>45</v>
      </c>
      <c r="C61" s="1"/>
      <c r="D61" s="1"/>
      <c r="E61" s="49" t="s">
        <v>120</v>
      </c>
      <c r="F61" s="1"/>
      <c r="G61" s="1"/>
      <c r="H61" s="40"/>
      <c r="I61" s="1"/>
      <c r="J61" s="40"/>
      <c r="K61" s="1"/>
      <c r="L61" s="1"/>
      <c r="M61" s="12"/>
      <c r="N61" s="2"/>
      <c r="O61" s="2"/>
      <c r="P61" s="2"/>
      <c r="Q61" s="2"/>
    </row>
    <row r="62">
      <c r="A62" s="9"/>
      <c r="B62" s="48" t="s">
        <v>47</v>
      </c>
      <c r="C62" s="1"/>
      <c r="D62" s="1"/>
      <c r="E62" s="49" t="s">
        <v>121</v>
      </c>
      <c r="F62" s="1"/>
      <c r="G62" s="1"/>
      <c r="H62" s="40"/>
      <c r="I62" s="1"/>
      <c r="J62" s="40"/>
      <c r="K62" s="1"/>
      <c r="L62" s="1"/>
      <c r="M62" s="12"/>
      <c r="N62" s="2"/>
      <c r="O62" s="2"/>
      <c r="P62" s="2"/>
      <c r="Q62" s="2"/>
    </row>
    <row r="63">
      <c r="A63" s="9"/>
      <c r="B63" s="48" t="s">
        <v>49</v>
      </c>
      <c r="C63" s="1"/>
      <c r="D63" s="1"/>
      <c r="E63" s="49" t="s">
        <v>122</v>
      </c>
      <c r="F63" s="1"/>
      <c r="G63" s="1"/>
      <c r="H63" s="40"/>
      <c r="I63" s="1"/>
      <c r="J63" s="40"/>
      <c r="K63" s="1"/>
      <c r="L63" s="1"/>
      <c r="M63" s="12"/>
      <c r="N63" s="2"/>
      <c r="O63" s="2"/>
      <c r="P63" s="2"/>
      <c r="Q63" s="2"/>
    </row>
    <row r="64" thickBot="1">
      <c r="A64" s="9"/>
      <c r="B64" s="50" t="s">
        <v>51</v>
      </c>
      <c r="C64" s="51"/>
      <c r="D64" s="51"/>
      <c r="E64" s="52" t="s">
        <v>52</v>
      </c>
      <c r="F64" s="51"/>
      <c r="G64" s="51"/>
      <c r="H64" s="53"/>
      <c r="I64" s="51"/>
      <c r="J64" s="53"/>
      <c r="K64" s="51"/>
      <c r="L64" s="51"/>
      <c r="M64" s="12"/>
      <c r="N64" s="2"/>
      <c r="O64" s="2"/>
      <c r="P64" s="2"/>
      <c r="Q64" s="2"/>
    </row>
    <row r="65" thickTop="1">
      <c r="A65" s="9"/>
      <c r="B65" s="41">
        <v>7</v>
      </c>
      <c r="C65" s="42" t="s">
        <v>123</v>
      </c>
      <c r="D65" s="42" t="s">
        <v>3</v>
      </c>
      <c r="E65" s="42" t="s">
        <v>124</v>
      </c>
      <c r="F65" s="42" t="s">
        <v>3</v>
      </c>
      <c r="G65" s="43" t="s">
        <v>119</v>
      </c>
      <c r="H65" s="54">
        <v>3</v>
      </c>
      <c r="I65" s="55">
        <f>ROUND(0,2)</f>
        <v>0</v>
      </c>
      <c r="J65" s="56">
        <f>ROUND(I65*H65,2)</f>
        <v>0</v>
      </c>
      <c r="K65" s="57">
        <v>0.20999999999999999</v>
      </c>
      <c r="L65" s="58">
        <f>IF(ISNUMBER(K65),ROUND(J65*(K65+1),2),0)</f>
        <v>0</v>
      </c>
      <c r="M65" s="12"/>
      <c r="N65" s="2"/>
      <c r="O65" s="2"/>
      <c r="P65" s="2"/>
      <c r="Q65" s="33">
        <f>IF(ISNUMBER(K65),IF(H65&gt;0,IF(I65&gt;0,J65,0),0),0)</f>
        <v>0</v>
      </c>
      <c r="R65" s="27">
        <f>IF(ISNUMBER(K65)=FALSE,J65,0)</f>
        <v>0</v>
      </c>
    </row>
    <row r="66">
      <c r="A66" s="9"/>
      <c r="B66" s="48" t="s">
        <v>45</v>
      </c>
      <c r="C66" s="1"/>
      <c r="D66" s="1"/>
      <c r="E66" s="49" t="s">
        <v>125</v>
      </c>
      <c r="F66" s="1"/>
      <c r="G66" s="1"/>
      <c r="H66" s="40"/>
      <c r="I66" s="1"/>
      <c r="J66" s="40"/>
      <c r="K66" s="1"/>
      <c r="L66" s="1"/>
      <c r="M66" s="12"/>
      <c r="N66" s="2"/>
      <c r="O66" s="2"/>
      <c r="P66" s="2"/>
      <c r="Q66" s="2"/>
    </row>
    <row r="67">
      <c r="A67" s="9"/>
      <c r="B67" s="48" t="s">
        <v>47</v>
      </c>
      <c r="C67" s="1"/>
      <c r="D67" s="1"/>
      <c r="E67" s="49" t="s">
        <v>126</v>
      </c>
      <c r="F67" s="1"/>
      <c r="G67" s="1"/>
      <c r="H67" s="40"/>
      <c r="I67" s="1"/>
      <c r="J67" s="40"/>
      <c r="K67" s="1"/>
      <c r="L67" s="1"/>
      <c r="M67" s="12"/>
      <c r="N67" s="2"/>
      <c r="O67" s="2"/>
      <c r="P67" s="2"/>
      <c r="Q67" s="2"/>
    </row>
    <row r="68">
      <c r="A68" s="9"/>
      <c r="B68" s="48" t="s">
        <v>49</v>
      </c>
      <c r="C68" s="1"/>
      <c r="D68" s="1"/>
      <c r="E68" s="49" t="s">
        <v>122</v>
      </c>
      <c r="F68" s="1"/>
      <c r="G68" s="1"/>
      <c r="H68" s="40"/>
      <c r="I68" s="1"/>
      <c r="J68" s="40"/>
      <c r="K68" s="1"/>
      <c r="L68" s="1"/>
      <c r="M68" s="12"/>
      <c r="N68" s="2"/>
      <c r="O68" s="2"/>
      <c r="P68" s="2"/>
      <c r="Q68" s="2"/>
    </row>
    <row r="69" thickBot="1">
      <c r="A69" s="9"/>
      <c r="B69" s="50" t="s">
        <v>51</v>
      </c>
      <c r="C69" s="51"/>
      <c r="D69" s="51"/>
      <c r="E69" s="52" t="s">
        <v>52</v>
      </c>
      <c r="F69" s="51"/>
      <c r="G69" s="51"/>
      <c r="H69" s="53"/>
      <c r="I69" s="51"/>
      <c r="J69" s="53"/>
      <c r="K69" s="51"/>
      <c r="L69" s="51"/>
      <c r="M69" s="12"/>
      <c r="N69" s="2"/>
      <c r="O69" s="2"/>
      <c r="P69" s="2"/>
      <c r="Q69" s="2"/>
    </row>
    <row r="70" thickTop="1">
      <c r="A70" s="9"/>
      <c r="B70" s="41">
        <v>8</v>
      </c>
      <c r="C70" s="42" t="s">
        <v>127</v>
      </c>
      <c r="D70" s="42" t="s">
        <v>3</v>
      </c>
      <c r="E70" s="42" t="s">
        <v>128</v>
      </c>
      <c r="F70" s="42" t="s">
        <v>3</v>
      </c>
      <c r="G70" s="43" t="s">
        <v>119</v>
      </c>
      <c r="H70" s="54">
        <v>5</v>
      </c>
      <c r="I70" s="55">
        <f>ROUND(0,2)</f>
        <v>0</v>
      </c>
      <c r="J70" s="56">
        <f>ROUND(I70*H70,2)</f>
        <v>0</v>
      </c>
      <c r="K70" s="57">
        <v>0.20999999999999999</v>
      </c>
      <c r="L70" s="58">
        <f>IF(ISNUMBER(K70),ROUND(J70*(K70+1),2),0)</f>
        <v>0</v>
      </c>
      <c r="M70" s="12"/>
      <c r="N70" s="2"/>
      <c r="O70" s="2"/>
      <c r="P70" s="2"/>
      <c r="Q70" s="33">
        <f>IF(ISNUMBER(K70),IF(H70&gt;0,IF(I70&gt;0,J70,0),0),0)</f>
        <v>0</v>
      </c>
      <c r="R70" s="27">
        <f>IF(ISNUMBER(K70)=FALSE,J70,0)</f>
        <v>0</v>
      </c>
    </row>
    <row r="71">
      <c r="A71" s="9"/>
      <c r="B71" s="48" t="s">
        <v>45</v>
      </c>
      <c r="C71" s="1"/>
      <c r="D71" s="1"/>
      <c r="E71" s="49" t="s">
        <v>129</v>
      </c>
      <c r="F71" s="1"/>
      <c r="G71" s="1"/>
      <c r="H71" s="40"/>
      <c r="I71" s="1"/>
      <c r="J71" s="40"/>
      <c r="K71" s="1"/>
      <c r="L71" s="1"/>
      <c r="M71" s="12"/>
      <c r="N71" s="2"/>
      <c r="O71" s="2"/>
      <c r="P71" s="2"/>
      <c r="Q71" s="2"/>
    </row>
    <row r="72">
      <c r="A72" s="9"/>
      <c r="B72" s="48" t="s">
        <v>47</v>
      </c>
      <c r="C72" s="1"/>
      <c r="D72" s="1"/>
      <c r="E72" s="49" t="s">
        <v>130</v>
      </c>
      <c r="F72" s="1"/>
      <c r="G72" s="1"/>
      <c r="H72" s="40"/>
      <c r="I72" s="1"/>
      <c r="J72" s="40"/>
      <c r="K72" s="1"/>
      <c r="L72" s="1"/>
      <c r="M72" s="12"/>
      <c r="N72" s="2"/>
      <c r="O72" s="2"/>
      <c r="P72" s="2"/>
      <c r="Q72" s="2"/>
    </row>
    <row r="73">
      <c r="A73" s="9"/>
      <c r="B73" s="48" t="s">
        <v>49</v>
      </c>
      <c r="C73" s="1"/>
      <c r="D73" s="1"/>
      <c r="E73" s="49" t="s">
        <v>131</v>
      </c>
      <c r="F73" s="1"/>
      <c r="G73" s="1"/>
      <c r="H73" s="40"/>
      <c r="I73" s="1"/>
      <c r="J73" s="40"/>
      <c r="K73" s="1"/>
      <c r="L73" s="1"/>
      <c r="M73" s="12"/>
      <c r="N73" s="2"/>
      <c r="O73" s="2"/>
      <c r="P73" s="2"/>
      <c r="Q73" s="2"/>
    </row>
    <row r="74" thickBot="1">
      <c r="A74" s="9"/>
      <c r="B74" s="50" t="s">
        <v>51</v>
      </c>
      <c r="C74" s="51"/>
      <c r="D74" s="51"/>
      <c r="E74" s="52" t="s">
        <v>52</v>
      </c>
      <c r="F74" s="51"/>
      <c r="G74" s="51"/>
      <c r="H74" s="53"/>
      <c r="I74" s="51"/>
      <c r="J74" s="53"/>
      <c r="K74" s="51"/>
      <c r="L74" s="51"/>
      <c r="M74" s="12"/>
      <c r="N74" s="2"/>
      <c r="O74" s="2"/>
      <c r="P74" s="2"/>
      <c r="Q74" s="2"/>
    </row>
    <row r="75" thickTop="1">
      <c r="A75" s="9"/>
      <c r="B75" s="41">
        <v>9</v>
      </c>
      <c r="C75" s="42" t="s">
        <v>132</v>
      </c>
      <c r="D75" s="42" t="s">
        <v>3</v>
      </c>
      <c r="E75" s="42" t="s">
        <v>133</v>
      </c>
      <c r="F75" s="42" t="s">
        <v>3</v>
      </c>
      <c r="G75" s="43" t="s">
        <v>94</v>
      </c>
      <c r="H75" s="54">
        <v>53</v>
      </c>
      <c r="I75" s="55">
        <f>ROUND(0,2)</f>
        <v>0</v>
      </c>
      <c r="J75" s="56">
        <f>ROUND(I75*H75,2)</f>
        <v>0</v>
      </c>
      <c r="K75" s="57">
        <v>0.20999999999999999</v>
      </c>
      <c r="L75" s="58">
        <f>IF(ISNUMBER(K75),ROUND(J75*(K75+1),2),0)</f>
        <v>0</v>
      </c>
      <c r="M75" s="12"/>
      <c r="N75" s="2"/>
      <c r="O75" s="2"/>
      <c r="P75" s="2"/>
      <c r="Q75" s="33">
        <f>IF(ISNUMBER(K75),IF(H75&gt;0,IF(I75&gt;0,J75,0),0),0)</f>
        <v>0</v>
      </c>
      <c r="R75" s="27">
        <f>IF(ISNUMBER(K75)=FALSE,J75,0)</f>
        <v>0</v>
      </c>
    </row>
    <row r="76">
      <c r="A76" s="9"/>
      <c r="B76" s="48" t="s">
        <v>45</v>
      </c>
      <c r="C76" s="1"/>
      <c r="D76" s="1"/>
      <c r="E76" s="49" t="s">
        <v>134</v>
      </c>
      <c r="F76" s="1"/>
      <c r="G76" s="1"/>
      <c r="H76" s="40"/>
      <c r="I76" s="1"/>
      <c r="J76" s="40"/>
      <c r="K76" s="1"/>
      <c r="L76" s="1"/>
      <c r="M76" s="12"/>
      <c r="N76" s="2"/>
      <c r="O76" s="2"/>
      <c r="P76" s="2"/>
      <c r="Q76" s="2"/>
    </row>
    <row r="77">
      <c r="A77" s="9"/>
      <c r="B77" s="48" t="s">
        <v>47</v>
      </c>
      <c r="C77" s="1"/>
      <c r="D77" s="1"/>
      <c r="E77" s="49" t="s">
        <v>135</v>
      </c>
      <c r="F77" s="1"/>
      <c r="G77" s="1"/>
      <c r="H77" s="40"/>
      <c r="I77" s="1"/>
      <c r="J77" s="40"/>
      <c r="K77" s="1"/>
      <c r="L77" s="1"/>
      <c r="M77" s="12"/>
      <c r="N77" s="2"/>
      <c r="O77" s="2"/>
      <c r="P77" s="2"/>
      <c r="Q77" s="2"/>
    </row>
    <row r="78">
      <c r="A78" s="9"/>
      <c r="B78" s="48" t="s">
        <v>49</v>
      </c>
      <c r="C78" s="1"/>
      <c r="D78" s="1"/>
      <c r="E78" s="49" t="s">
        <v>136</v>
      </c>
      <c r="F78" s="1"/>
      <c r="G78" s="1"/>
      <c r="H78" s="40"/>
      <c r="I78" s="1"/>
      <c r="J78" s="40"/>
      <c r="K78" s="1"/>
      <c r="L78" s="1"/>
      <c r="M78" s="12"/>
      <c r="N78" s="2"/>
      <c r="O78" s="2"/>
      <c r="P78" s="2"/>
      <c r="Q78" s="2"/>
    </row>
    <row r="79" thickBot="1">
      <c r="A79" s="9"/>
      <c r="B79" s="50" t="s">
        <v>51</v>
      </c>
      <c r="C79" s="51"/>
      <c r="D79" s="51"/>
      <c r="E79" s="52" t="s">
        <v>52</v>
      </c>
      <c r="F79" s="51"/>
      <c r="G79" s="51"/>
      <c r="H79" s="53"/>
      <c r="I79" s="51"/>
      <c r="J79" s="53"/>
      <c r="K79" s="51"/>
      <c r="L79" s="51"/>
      <c r="M79" s="12"/>
      <c r="N79" s="2"/>
      <c r="O79" s="2"/>
      <c r="P79" s="2"/>
      <c r="Q79" s="2"/>
    </row>
    <row r="80" thickTop="1">
      <c r="A80" s="9"/>
      <c r="B80" s="41">
        <v>10</v>
      </c>
      <c r="C80" s="42" t="s">
        <v>137</v>
      </c>
      <c r="D80" s="42" t="s">
        <v>3</v>
      </c>
      <c r="E80" s="42" t="s">
        <v>138</v>
      </c>
      <c r="F80" s="42" t="s">
        <v>3</v>
      </c>
      <c r="G80" s="43" t="s">
        <v>94</v>
      </c>
      <c r="H80" s="54">
        <v>76</v>
      </c>
      <c r="I80" s="55">
        <f>ROUND(0,2)</f>
        <v>0</v>
      </c>
      <c r="J80" s="56">
        <f>ROUND(I80*H80,2)</f>
        <v>0</v>
      </c>
      <c r="K80" s="57">
        <v>0.20999999999999999</v>
      </c>
      <c r="L80" s="58">
        <f>IF(ISNUMBER(K80),ROUND(J80*(K80+1),2),0)</f>
        <v>0</v>
      </c>
      <c r="M80" s="12"/>
      <c r="N80" s="2"/>
      <c r="O80" s="2"/>
      <c r="P80" s="2"/>
      <c r="Q80" s="33">
        <f>IF(ISNUMBER(K80),IF(H80&gt;0,IF(I80&gt;0,J80,0),0),0)</f>
        <v>0</v>
      </c>
      <c r="R80" s="27">
        <f>IF(ISNUMBER(K80)=FALSE,J80,0)</f>
        <v>0</v>
      </c>
    </row>
    <row r="81">
      <c r="A81" s="9"/>
      <c r="B81" s="48" t="s">
        <v>45</v>
      </c>
      <c r="C81" s="1"/>
      <c r="D81" s="1"/>
      <c r="E81" s="49" t="s">
        <v>139</v>
      </c>
      <c r="F81" s="1"/>
      <c r="G81" s="1"/>
      <c r="H81" s="40"/>
      <c r="I81" s="1"/>
      <c r="J81" s="40"/>
      <c r="K81" s="1"/>
      <c r="L81" s="1"/>
      <c r="M81" s="12"/>
      <c r="N81" s="2"/>
      <c r="O81" s="2"/>
      <c r="P81" s="2"/>
      <c r="Q81" s="2"/>
    </row>
    <row r="82">
      <c r="A82" s="9"/>
      <c r="B82" s="48" t="s">
        <v>47</v>
      </c>
      <c r="C82" s="1"/>
      <c r="D82" s="1"/>
      <c r="E82" s="49" t="s">
        <v>140</v>
      </c>
      <c r="F82" s="1"/>
      <c r="G82" s="1"/>
      <c r="H82" s="40"/>
      <c r="I82" s="1"/>
      <c r="J82" s="40"/>
      <c r="K82" s="1"/>
      <c r="L82" s="1"/>
      <c r="M82" s="12"/>
      <c r="N82" s="2"/>
      <c r="O82" s="2"/>
      <c r="P82" s="2"/>
      <c r="Q82" s="2"/>
    </row>
    <row r="83">
      <c r="A83" s="9"/>
      <c r="B83" s="48" t="s">
        <v>49</v>
      </c>
      <c r="C83" s="1"/>
      <c r="D83" s="1"/>
      <c r="E83" s="49" t="s">
        <v>136</v>
      </c>
      <c r="F83" s="1"/>
      <c r="G83" s="1"/>
      <c r="H83" s="40"/>
      <c r="I83" s="1"/>
      <c r="J83" s="40"/>
      <c r="K83" s="1"/>
      <c r="L83" s="1"/>
      <c r="M83" s="12"/>
      <c r="N83" s="2"/>
      <c r="O83" s="2"/>
      <c r="P83" s="2"/>
      <c r="Q83" s="2"/>
    </row>
    <row r="84" thickBot="1">
      <c r="A84" s="9"/>
      <c r="B84" s="50" t="s">
        <v>51</v>
      </c>
      <c r="C84" s="51"/>
      <c r="D84" s="51"/>
      <c r="E84" s="52" t="s">
        <v>52</v>
      </c>
      <c r="F84" s="51"/>
      <c r="G84" s="51"/>
      <c r="H84" s="53"/>
      <c r="I84" s="51"/>
      <c r="J84" s="53"/>
      <c r="K84" s="51"/>
      <c r="L84" s="51"/>
      <c r="M84" s="12"/>
      <c r="N84" s="2"/>
      <c r="O84" s="2"/>
      <c r="P84" s="2"/>
      <c r="Q84" s="2"/>
    </row>
    <row r="85" thickTop="1">
      <c r="A85" s="9"/>
      <c r="B85" s="41">
        <v>11</v>
      </c>
      <c r="C85" s="42" t="s">
        <v>141</v>
      </c>
      <c r="D85" s="42" t="s">
        <v>3</v>
      </c>
      <c r="E85" s="42" t="s">
        <v>142</v>
      </c>
      <c r="F85" s="42" t="s">
        <v>3</v>
      </c>
      <c r="G85" s="43" t="s">
        <v>143</v>
      </c>
      <c r="H85" s="54">
        <v>16</v>
      </c>
      <c r="I85" s="55">
        <f>ROUND(0,2)</f>
        <v>0</v>
      </c>
      <c r="J85" s="56">
        <f>ROUND(I85*H85,2)</f>
        <v>0</v>
      </c>
      <c r="K85" s="57">
        <v>0.20999999999999999</v>
      </c>
      <c r="L85" s="58">
        <f>IF(ISNUMBER(K85),ROUND(J85*(K85+1),2),0)</f>
        <v>0</v>
      </c>
      <c r="M85" s="12"/>
      <c r="N85" s="2"/>
      <c r="O85" s="2"/>
      <c r="P85" s="2"/>
      <c r="Q85" s="33">
        <f>IF(ISNUMBER(K85),IF(H85&gt;0,IF(I85&gt;0,J85,0),0),0)</f>
        <v>0</v>
      </c>
      <c r="R85" s="27">
        <f>IF(ISNUMBER(K85)=FALSE,J85,0)</f>
        <v>0</v>
      </c>
    </row>
    <row r="86">
      <c r="A86" s="9"/>
      <c r="B86" s="48" t="s">
        <v>45</v>
      </c>
      <c r="C86" s="1"/>
      <c r="D86" s="1"/>
      <c r="E86" s="49" t="s">
        <v>144</v>
      </c>
      <c r="F86" s="1"/>
      <c r="G86" s="1"/>
      <c r="H86" s="40"/>
      <c r="I86" s="1"/>
      <c r="J86" s="40"/>
      <c r="K86" s="1"/>
      <c r="L86" s="1"/>
      <c r="M86" s="12"/>
      <c r="N86" s="2"/>
      <c r="O86" s="2"/>
      <c r="P86" s="2"/>
      <c r="Q86" s="2"/>
    </row>
    <row r="87">
      <c r="A87" s="9"/>
      <c r="B87" s="48" t="s">
        <v>47</v>
      </c>
      <c r="C87" s="1"/>
      <c r="D87" s="1"/>
      <c r="E87" s="49" t="s">
        <v>145</v>
      </c>
      <c r="F87" s="1"/>
      <c r="G87" s="1"/>
      <c r="H87" s="40"/>
      <c r="I87" s="1"/>
      <c r="J87" s="40"/>
      <c r="K87" s="1"/>
      <c r="L87" s="1"/>
      <c r="M87" s="12"/>
      <c r="N87" s="2"/>
      <c r="O87" s="2"/>
      <c r="P87" s="2"/>
      <c r="Q87" s="2"/>
    </row>
    <row r="88">
      <c r="A88" s="9"/>
      <c r="B88" s="48" t="s">
        <v>49</v>
      </c>
      <c r="C88" s="1"/>
      <c r="D88" s="1"/>
      <c r="E88" s="49" t="s">
        <v>136</v>
      </c>
      <c r="F88" s="1"/>
      <c r="G88" s="1"/>
      <c r="H88" s="40"/>
      <c r="I88" s="1"/>
      <c r="J88" s="40"/>
      <c r="K88" s="1"/>
      <c r="L88" s="1"/>
      <c r="M88" s="12"/>
      <c r="N88" s="2"/>
      <c r="O88" s="2"/>
      <c r="P88" s="2"/>
      <c r="Q88" s="2"/>
    </row>
    <row r="89" thickBot="1">
      <c r="A89" s="9"/>
      <c r="B89" s="50" t="s">
        <v>51</v>
      </c>
      <c r="C89" s="51"/>
      <c r="D89" s="51"/>
      <c r="E89" s="52" t="s">
        <v>52</v>
      </c>
      <c r="F89" s="51"/>
      <c r="G89" s="51"/>
      <c r="H89" s="53"/>
      <c r="I89" s="51"/>
      <c r="J89" s="53"/>
      <c r="K89" s="51"/>
      <c r="L89" s="51"/>
      <c r="M89" s="12"/>
      <c r="N89" s="2"/>
      <c r="O89" s="2"/>
      <c r="P89" s="2"/>
      <c r="Q89" s="2"/>
    </row>
    <row r="90" thickTop="1">
      <c r="A90" s="9"/>
      <c r="B90" s="41">
        <v>12</v>
      </c>
      <c r="C90" s="42" t="s">
        <v>146</v>
      </c>
      <c r="D90" s="42" t="s">
        <v>3</v>
      </c>
      <c r="E90" s="42" t="s">
        <v>147</v>
      </c>
      <c r="F90" s="42" t="s">
        <v>3</v>
      </c>
      <c r="G90" s="43" t="s">
        <v>94</v>
      </c>
      <c r="H90" s="54">
        <v>72</v>
      </c>
      <c r="I90" s="55">
        <f>ROUND(0,2)</f>
        <v>0</v>
      </c>
      <c r="J90" s="56">
        <f>ROUND(I90*H90,2)</f>
        <v>0</v>
      </c>
      <c r="K90" s="57">
        <v>0.20999999999999999</v>
      </c>
      <c r="L90" s="58">
        <f>IF(ISNUMBER(K90),ROUND(J90*(K90+1),2),0)</f>
        <v>0</v>
      </c>
      <c r="M90" s="12"/>
      <c r="N90" s="2"/>
      <c r="O90" s="2"/>
      <c r="P90" s="2"/>
      <c r="Q90" s="33">
        <f>IF(ISNUMBER(K90),IF(H90&gt;0,IF(I90&gt;0,J90,0),0),0)</f>
        <v>0</v>
      </c>
      <c r="R90" s="27">
        <f>IF(ISNUMBER(K90)=FALSE,J90,0)</f>
        <v>0</v>
      </c>
    </row>
    <row r="91">
      <c r="A91" s="9"/>
      <c r="B91" s="48" t="s">
        <v>45</v>
      </c>
      <c r="C91" s="1"/>
      <c r="D91" s="1"/>
      <c r="E91" s="49" t="s">
        <v>148</v>
      </c>
      <c r="F91" s="1"/>
      <c r="G91" s="1"/>
      <c r="H91" s="40"/>
      <c r="I91" s="1"/>
      <c r="J91" s="40"/>
      <c r="K91" s="1"/>
      <c r="L91" s="1"/>
      <c r="M91" s="12"/>
      <c r="N91" s="2"/>
      <c r="O91" s="2"/>
      <c r="P91" s="2"/>
      <c r="Q91" s="2"/>
    </row>
    <row r="92">
      <c r="A92" s="9"/>
      <c r="B92" s="48" t="s">
        <v>47</v>
      </c>
      <c r="C92" s="1"/>
      <c r="D92" s="1"/>
      <c r="E92" s="49" t="s">
        <v>149</v>
      </c>
      <c r="F92" s="1"/>
      <c r="G92" s="1"/>
      <c r="H92" s="40"/>
      <c r="I92" s="1"/>
      <c r="J92" s="40"/>
      <c r="K92" s="1"/>
      <c r="L92" s="1"/>
      <c r="M92" s="12"/>
      <c r="N92" s="2"/>
      <c r="O92" s="2"/>
      <c r="P92" s="2"/>
      <c r="Q92" s="2"/>
    </row>
    <row r="93">
      <c r="A93" s="9"/>
      <c r="B93" s="48" t="s">
        <v>49</v>
      </c>
      <c r="C93" s="1"/>
      <c r="D93" s="1"/>
      <c r="E93" s="49" t="s">
        <v>136</v>
      </c>
      <c r="F93" s="1"/>
      <c r="G93" s="1"/>
      <c r="H93" s="40"/>
      <c r="I93" s="1"/>
      <c r="J93" s="40"/>
      <c r="K93" s="1"/>
      <c r="L93" s="1"/>
      <c r="M93" s="12"/>
      <c r="N93" s="2"/>
      <c r="O93" s="2"/>
      <c r="P93" s="2"/>
      <c r="Q93" s="2"/>
    </row>
    <row r="94" thickBot="1">
      <c r="A94" s="9"/>
      <c r="B94" s="50" t="s">
        <v>51</v>
      </c>
      <c r="C94" s="51"/>
      <c r="D94" s="51"/>
      <c r="E94" s="52" t="s">
        <v>52</v>
      </c>
      <c r="F94" s="51"/>
      <c r="G94" s="51"/>
      <c r="H94" s="53"/>
      <c r="I94" s="51"/>
      <c r="J94" s="53"/>
      <c r="K94" s="51"/>
      <c r="L94" s="51"/>
      <c r="M94" s="12"/>
      <c r="N94" s="2"/>
      <c r="O94" s="2"/>
      <c r="P94" s="2"/>
      <c r="Q94" s="2"/>
    </row>
    <row r="95" thickTop="1">
      <c r="A95" s="9"/>
      <c r="B95" s="41">
        <v>13</v>
      </c>
      <c r="C95" s="42" t="s">
        <v>150</v>
      </c>
      <c r="D95" s="42" t="s">
        <v>3</v>
      </c>
      <c r="E95" s="42" t="s">
        <v>151</v>
      </c>
      <c r="F95" s="42" t="s">
        <v>3</v>
      </c>
      <c r="G95" s="43" t="s">
        <v>143</v>
      </c>
      <c r="H95" s="54">
        <v>360</v>
      </c>
      <c r="I95" s="55">
        <f>ROUND(0,2)</f>
        <v>0</v>
      </c>
      <c r="J95" s="56">
        <f>ROUND(I95*H95,2)</f>
        <v>0</v>
      </c>
      <c r="K95" s="57">
        <v>0.20999999999999999</v>
      </c>
      <c r="L95" s="58">
        <f>IF(ISNUMBER(K95),ROUND(J95*(K95+1),2),0)</f>
        <v>0</v>
      </c>
      <c r="M95" s="12"/>
      <c r="N95" s="2"/>
      <c r="O95" s="2"/>
      <c r="P95" s="2"/>
      <c r="Q95" s="33">
        <f>IF(ISNUMBER(K95),IF(H95&gt;0,IF(I95&gt;0,J95,0),0),0)</f>
        <v>0</v>
      </c>
      <c r="R95" s="27">
        <f>IF(ISNUMBER(K95)=FALSE,J95,0)</f>
        <v>0</v>
      </c>
    </row>
    <row r="96">
      <c r="A96" s="9"/>
      <c r="B96" s="48" t="s">
        <v>45</v>
      </c>
      <c r="C96" s="1"/>
      <c r="D96" s="1"/>
      <c r="E96" s="49" t="s">
        <v>152</v>
      </c>
      <c r="F96" s="1"/>
      <c r="G96" s="1"/>
      <c r="H96" s="40"/>
      <c r="I96" s="1"/>
      <c r="J96" s="40"/>
      <c r="K96" s="1"/>
      <c r="L96" s="1"/>
      <c r="M96" s="12"/>
      <c r="N96" s="2"/>
      <c r="O96" s="2"/>
      <c r="P96" s="2"/>
      <c r="Q96" s="2"/>
    </row>
    <row r="97">
      <c r="A97" s="9"/>
      <c r="B97" s="48" t="s">
        <v>47</v>
      </c>
      <c r="C97" s="1"/>
      <c r="D97" s="1"/>
      <c r="E97" s="49" t="s">
        <v>153</v>
      </c>
      <c r="F97" s="1"/>
      <c r="G97" s="1"/>
      <c r="H97" s="40"/>
      <c r="I97" s="1"/>
      <c r="J97" s="40"/>
      <c r="K97" s="1"/>
      <c r="L97" s="1"/>
      <c r="M97" s="12"/>
      <c r="N97" s="2"/>
      <c r="O97" s="2"/>
      <c r="P97" s="2"/>
      <c r="Q97" s="2"/>
    </row>
    <row r="98">
      <c r="A98" s="9"/>
      <c r="B98" s="48" t="s">
        <v>49</v>
      </c>
      <c r="C98" s="1"/>
      <c r="D98" s="1"/>
      <c r="E98" s="49" t="s">
        <v>154</v>
      </c>
      <c r="F98" s="1"/>
      <c r="G98" s="1"/>
      <c r="H98" s="40"/>
      <c r="I98" s="1"/>
      <c r="J98" s="40"/>
      <c r="K98" s="1"/>
      <c r="L98" s="1"/>
      <c r="M98" s="12"/>
      <c r="N98" s="2"/>
      <c r="O98" s="2"/>
      <c r="P98" s="2"/>
      <c r="Q98" s="2"/>
    </row>
    <row r="99" thickBot="1">
      <c r="A99" s="9"/>
      <c r="B99" s="50" t="s">
        <v>51</v>
      </c>
      <c r="C99" s="51"/>
      <c r="D99" s="51"/>
      <c r="E99" s="52" t="s">
        <v>52</v>
      </c>
      <c r="F99" s="51"/>
      <c r="G99" s="51"/>
      <c r="H99" s="53"/>
      <c r="I99" s="51"/>
      <c r="J99" s="53"/>
      <c r="K99" s="51"/>
      <c r="L99" s="51"/>
      <c r="M99" s="12"/>
      <c r="N99" s="2"/>
      <c r="O99" s="2"/>
      <c r="P99" s="2"/>
      <c r="Q99" s="2"/>
    </row>
    <row r="100" thickTop="1">
      <c r="A100" s="9"/>
      <c r="B100" s="41">
        <v>14</v>
      </c>
      <c r="C100" s="42" t="s">
        <v>155</v>
      </c>
      <c r="D100" s="42" t="s">
        <v>3</v>
      </c>
      <c r="E100" s="42" t="s">
        <v>156</v>
      </c>
      <c r="F100" s="42" t="s">
        <v>3</v>
      </c>
      <c r="G100" s="43" t="s">
        <v>94</v>
      </c>
      <c r="H100" s="54">
        <v>624</v>
      </c>
      <c r="I100" s="55">
        <f>ROUND(0,2)</f>
        <v>0</v>
      </c>
      <c r="J100" s="56">
        <f>ROUND(I100*H100,2)</f>
        <v>0</v>
      </c>
      <c r="K100" s="57">
        <v>0.20999999999999999</v>
      </c>
      <c r="L100" s="58">
        <f>IF(ISNUMBER(K100),ROUND(J100*(K100+1),2),0)</f>
        <v>0</v>
      </c>
      <c r="M100" s="12"/>
      <c r="N100" s="2"/>
      <c r="O100" s="2"/>
      <c r="P100" s="2"/>
      <c r="Q100" s="33">
        <f>IF(ISNUMBER(K100),IF(H100&gt;0,IF(I100&gt;0,J100,0),0),0)</f>
        <v>0</v>
      </c>
      <c r="R100" s="27">
        <f>IF(ISNUMBER(K100)=FALSE,J100,0)</f>
        <v>0</v>
      </c>
    </row>
    <row r="101">
      <c r="A101" s="9"/>
      <c r="B101" s="48" t="s">
        <v>45</v>
      </c>
      <c r="C101" s="1"/>
      <c r="D101" s="1"/>
      <c r="E101" s="49" t="s">
        <v>157</v>
      </c>
      <c r="F101" s="1"/>
      <c r="G101" s="1"/>
      <c r="H101" s="40"/>
      <c r="I101" s="1"/>
      <c r="J101" s="40"/>
      <c r="K101" s="1"/>
      <c r="L101" s="1"/>
      <c r="M101" s="12"/>
      <c r="N101" s="2"/>
      <c r="O101" s="2"/>
      <c r="P101" s="2"/>
      <c r="Q101" s="2"/>
    </row>
    <row r="102">
      <c r="A102" s="9"/>
      <c r="B102" s="48" t="s">
        <v>47</v>
      </c>
      <c r="C102" s="1"/>
      <c r="D102" s="1"/>
      <c r="E102" s="49" t="s">
        <v>158</v>
      </c>
      <c r="F102" s="1"/>
      <c r="G102" s="1"/>
      <c r="H102" s="40"/>
      <c r="I102" s="1"/>
      <c r="J102" s="40"/>
      <c r="K102" s="1"/>
      <c r="L102" s="1"/>
      <c r="M102" s="12"/>
      <c r="N102" s="2"/>
      <c r="O102" s="2"/>
      <c r="P102" s="2"/>
      <c r="Q102" s="2"/>
    </row>
    <row r="103">
      <c r="A103" s="9"/>
      <c r="B103" s="48" t="s">
        <v>49</v>
      </c>
      <c r="C103" s="1"/>
      <c r="D103" s="1"/>
      <c r="E103" s="49" t="s">
        <v>159</v>
      </c>
      <c r="F103" s="1"/>
      <c r="G103" s="1"/>
      <c r="H103" s="40"/>
      <c r="I103" s="1"/>
      <c r="J103" s="40"/>
      <c r="K103" s="1"/>
      <c r="L103" s="1"/>
      <c r="M103" s="12"/>
      <c r="N103" s="2"/>
      <c r="O103" s="2"/>
      <c r="P103" s="2"/>
      <c r="Q103" s="2"/>
    </row>
    <row r="104" thickBot="1">
      <c r="A104" s="9"/>
      <c r="B104" s="50" t="s">
        <v>51</v>
      </c>
      <c r="C104" s="51"/>
      <c r="D104" s="51"/>
      <c r="E104" s="52" t="s">
        <v>52</v>
      </c>
      <c r="F104" s="51"/>
      <c r="G104" s="51"/>
      <c r="H104" s="53"/>
      <c r="I104" s="51"/>
      <c r="J104" s="53"/>
      <c r="K104" s="51"/>
      <c r="L104" s="51"/>
      <c r="M104" s="12"/>
      <c r="N104" s="2"/>
      <c r="O104" s="2"/>
      <c r="P104" s="2"/>
      <c r="Q104" s="2"/>
    </row>
    <row r="105" thickTop="1">
      <c r="A105" s="9"/>
      <c r="B105" s="41">
        <v>15</v>
      </c>
      <c r="C105" s="42" t="s">
        <v>160</v>
      </c>
      <c r="D105" s="42" t="s">
        <v>3</v>
      </c>
      <c r="E105" s="42" t="s">
        <v>161</v>
      </c>
      <c r="F105" s="42" t="s">
        <v>3</v>
      </c>
      <c r="G105" s="43" t="s">
        <v>94</v>
      </c>
      <c r="H105" s="54">
        <v>158</v>
      </c>
      <c r="I105" s="55">
        <f>ROUND(0,2)</f>
        <v>0</v>
      </c>
      <c r="J105" s="56">
        <f>ROUND(I105*H105,2)</f>
        <v>0</v>
      </c>
      <c r="K105" s="57">
        <v>0.20999999999999999</v>
      </c>
      <c r="L105" s="58">
        <f>IF(ISNUMBER(K105),ROUND(J105*(K105+1),2),0)</f>
        <v>0</v>
      </c>
      <c r="M105" s="12"/>
      <c r="N105" s="2"/>
      <c r="O105" s="2"/>
      <c r="P105" s="2"/>
      <c r="Q105" s="33">
        <f>IF(ISNUMBER(K105),IF(H105&gt;0,IF(I105&gt;0,J105,0),0),0)</f>
        <v>0</v>
      </c>
      <c r="R105" s="27">
        <f>IF(ISNUMBER(K105)=FALSE,J105,0)</f>
        <v>0</v>
      </c>
    </row>
    <row r="106">
      <c r="A106" s="9"/>
      <c r="B106" s="48" t="s">
        <v>45</v>
      </c>
      <c r="C106" s="1"/>
      <c r="D106" s="1"/>
      <c r="E106" s="49" t="s">
        <v>162</v>
      </c>
      <c r="F106" s="1"/>
      <c r="G106" s="1"/>
      <c r="H106" s="40"/>
      <c r="I106" s="1"/>
      <c r="J106" s="40"/>
      <c r="K106" s="1"/>
      <c r="L106" s="1"/>
      <c r="M106" s="12"/>
      <c r="N106" s="2"/>
      <c r="O106" s="2"/>
      <c r="P106" s="2"/>
      <c r="Q106" s="2"/>
    </row>
    <row r="107">
      <c r="A107" s="9"/>
      <c r="B107" s="48" t="s">
        <v>47</v>
      </c>
      <c r="C107" s="1"/>
      <c r="D107" s="1"/>
      <c r="E107" s="49" t="s">
        <v>163</v>
      </c>
      <c r="F107" s="1"/>
      <c r="G107" s="1"/>
      <c r="H107" s="40"/>
      <c r="I107" s="1"/>
      <c r="J107" s="40"/>
      <c r="K107" s="1"/>
      <c r="L107" s="1"/>
      <c r="M107" s="12"/>
      <c r="N107" s="2"/>
      <c r="O107" s="2"/>
      <c r="P107" s="2"/>
      <c r="Q107" s="2"/>
    </row>
    <row r="108">
      <c r="A108" s="9"/>
      <c r="B108" s="48" t="s">
        <v>49</v>
      </c>
      <c r="C108" s="1"/>
      <c r="D108" s="1"/>
      <c r="E108" s="49" t="s">
        <v>164</v>
      </c>
      <c r="F108" s="1"/>
      <c r="G108" s="1"/>
      <c r="H108" s="40"/>
      <c r="I108" s="1"/>
      <c r="J108" s="40"/>
      <c r="K108" s="1"/>
      <c r="L108" s="1"/>
      <c r="M108" s="12"/>
      <c r="N108" s="2"/>
      <c r="O108" s="2"/>
      <c r="P108" s="2"/>
      <c r="Q108" s="2"/>
    </row>
    <row r="109" thickBot="1">
      <c r="A109" s="9"/>
      <c r="B109" s="50" t="s">
        <v>51</v>
      </c>
      <c r="C109" s="51"/>
      <c r="D109" s="51"/>
      <c r="E109" s="52" t="s">
        <v>52</v>
      </c>
      <c r="F109" s="51"/>
      <c r="G109" s="51"/>
      <c r="H109" s="53"/>
      <c r="I109" s="51"/>
      <c r="J109" s="53"/>
      <c r="K109" s="51"/>
      <c r="L109" s="51"/>
      <c r="M109" s="12"/>
      <c r="N109" s="2"/>
      <c r="O109" s="2"/>
      <c r="P109" s="2"/>
      <c r="Q109" s="2"/>
    </row>
    <row r="110" thickTop="1">
      <c r="A110" s="9"/>
      <c r="B110" s="41">
        <v>16</v>
      </c>
      <c r="C110" s="42" t="s">
        <v>165</v>
      </c>
      <c r="D110" s="42" t="s">
        <v>3</v>
      </c>
      <c r="E110" s="42" t="s">
        <v>166</v>
      </c>
      <c r="F110" s="42" t="s">
        <v>3</v>
      </c>
      <c r="G110" s="43" t="s">
        <v>94</v>
      </c>
      <c r="H110" s="54">
        <v>11</v>
      </c>
      <c r="I110" s="55">
        <f>ROUND(0,2)</f>
        <v>0</v>
      </c>
      <c r="J110" s="56">
        <f>ROUND(I110*H110,2)</f>
        <v>0</v>
      </c>
      <c r="K110" s="57">
        <v>0.20999999999999999</v>
      </c>
      <c r="L110" s="58">
        <f>IF(ISNUMBER(K110),ROUND(J110*(K110+1),2),0)</f>
        <v>0</v>
      </c>
      <c r="M110" s="12"/>
      <c r="N110" s="2"/>
      <c r="O110" s="2"/>
      <c r="P110" s="2"/>
      <c r="Q110" s="33">
        <f>IF(ISNUMBER(K110),IF(H110&gt;0,IF(I110&gt;0,J110,0),0),0)</f>
        <v>0</v>
      </c>
      <c r="R110" s="27">
        <f>IF(ISNUMBER(K110)=FALSE,J110,0)</f>
        <v>0</v>
      </c>
    </row>
    <row r="111">
      <c r="A111" s="9"/>
      <c r="B111" s="48" t="s">
        <v>45</v>
      </c>
      <c r="C111" s="1"/>
      <c r="D111" s="1"/>
      <c r="E111" s="49" t="s">
        <v>167</v>
      </c>
      <c r="F111" s="1"/>
      <c r="G111" s="1"/>
      <c r="H111" s="40"/>
      <c r="I111" s="1"/>
      <c r="J111" s="40"/>
      <c r="K111" s="1"/>
      <c r="L111" s="1"/>
      <c r="M111" s="12"/>
      <c r="N111" s="2"/>
      <c r="O111" s="2"/>
      <c r="P111" s="2"/>
      <c r="Q111" s="2"/>
    </row>
    <row r="112">
      <c r="A112" s="9"/>
      <c r="B112" s="48" t="s">
        <v>47</v>
      </c>
      <c r="C112" s="1"/>
      <c r="D112" s="1"/>
      <c r="E112" s="49" t="s">
        <v>168</v>
      </c>
      <c r="F112" s="1"/>
      <c r="G112" s="1"/>
      <c r="H112" s="40"/>
      <c r="I112" s="1"/>
      <c r="J112" s="40"/>
      <c r="K112" s="1"/>
      <c r="L112" s="1"/>
      <c r="M112" s="12"/>
      <c r="N112" s="2"/>
      <c r="O112" s="2"/>
      <c r="P112" s="2"/>
      <c r="Q112" s="2"/>
    </row>
    <row r="113">
      <c r="A113" s="9"/>
      <c r="B113" s="48" t="s">
        <v>49</v>
      </c>
      <c r="C113" s="1"/>
      <c r="D113" s="1"/>
      <c r="E113" s="49" t="s">
        <v>169</v>
      </c>
      <c r="F113" s="1"/>
      <c r="G113" s="1"/>
      <c r="H113" s="40"/>
      <c r="I113" s="1"/>
      <c r="J113" s="40"/>
      <c r="K113" s="1"/>
      <c r="L113" s="1"/>
      <c r="M113" s="12"/>
      <c r="N113" s="2"/>
      <c r="O113" s="2"/>
      <c r="P113" s="2"/>
      <c r="Q113" s="2"/>
    </row>
    <row r="114" thickBot="1">
      <c r="A114" s="9"/>
      <c r="B114" s="50" t="s">
        <v>51</v>
      </c>
      <c r="C114" s="51"/>
      <c r="D114" s="51"/>
      <c r="E114" s="52" t="s">
        <v>52</v>
      </c>
      <c r="F114" s="51"/>
      <c r="G114" s="51"/>
      <c r="H114" s="53"/>
      <c r="I114" s="51"/>
      <c r="J114" s="53"/>
      <c r="K114" s="51"/>
      <c r="L114" s="51"/>
      <c r="M114" s="12"/>
      <c r="N114" s="2"/>
      <c r="O114" s="2"/>
      <c r="P114" s="2"/>
      <c r="Q114" s="2"/>
    </row>
    <row r="115" thickTop="1">
      <c r="A115" s="9"/>
      <c r="B115" s="41">
        <v>17</v>
      </c>
      <c r="C115" s="42" t="s">
        <v>170</v>
      </c>
      <c r="D115" s="42" t="s">
        <v>3</v>
      </c>
      <c r="E115" s="42" t="s">
        <v>171</v>
      </c>
      <c r="F115" s="42" t="s">
        <v>3</v>
      </c>
      <c r="G115" s="43" t="s">
        <v>143</v>
      </c>
      <c r="H115" s="54">
        <v>135</v>
      </c>
      <c r="I115" s="55">
        <f>ROUND(0,2)</f>
        <v>0</v>
      </c>
      <c r="J115" s="56">
        <f>ROUND(I115*H115,2)</f>
        <v>0</v>
      </c>
      <c r="K115" s="57">
        <v>0.20999999999999999</v>
      </c>
      <c r="L115" s="58">
        <f>IF(ISNUMBER(K115),ROUND(J115*(K115+1),2),0)</f>
        <v>0</v>
      </c>
      <c r="M115" s="12"/>
      <c r="N115" s="2"/>
      <c r="O115" s="2"/>
      <c r="P115" s="2"/>
      <c r="Q115" s="33">
        <f>IF(ISNUMBER(K115),IF(H115&gt;0,IF(I115&gt;0,J115,0),0),0)</f>
        <v>0</v>
      </c>
      <c r="R115" s="27">
        <f>IF(ISNUMBER(K115)=FALSE,J115,0)</f>
        <v>0</v>
      </c>
    </row>
    <row r="116">
      <c r="A116" s="9"/>
      <c r="B116" s="48" t="s">
        <v>45</v>
      </c>
      <c r="C116" s="1"/>
      <c r="D116" s="1"/>
      <c r="E116" s="49" t="s">
        <v>172</v>
      </c>
      <c r="F116" s="1"/>
      <c r="G116" s="1"/>
      <c r="H116" s="40"/>
      <c r="I116" s="1"/>
      <c r="J116" s="40"/>
      <c r="K116" s="1"/>
      <c r="L116" s="1"/>
      <c r="M116" s="12"/>
      <c r="N116" s="2"/>
      <c r="O116" s="2"/>
      <c r="P116" s="2"/>
      <c r="Q116" s="2"/>
    </row>
    <row r="117">
      <c r="A117" s="9"/>
      <c r="B117" s="48" t="s">
        <v>47</v>
      </c>
      <c r="C117" s="1"/>
      <c r="D117" s="1"/>
      <c r="E117" s="49" t="s">
        <v>173</v>
      </c>
      <c r="F117" s="1"/>
      <c r="G117" s="1"/>
      <c r="H117" s="40"/>
      <c r="I117" s="1"/>
      <c r="J117" s="40"/>
      <c r="K117" s="1"/>
      <c r="L117" s="1"/>
      <c r="M117" s="12"/>
      <c r="N117" s="2"/>
      <c r="O117" s="2"/>
      <c r="P117" s="2"/>
      <c r="Q117" s="2"/>
    </row>
    <row r="118">
      <c r="A118" s="9"/>
      <c r="B118" s="48" t="s">
        <v>49</v>
      </c>
      <c r="C118" s="1"/>
      <c r="D118" s="1"/>
      <c r="E118" s="49" t="s">
        <v>169</v>
      </c>
      <c r="F118" s="1"/>
      <c r="G118" s="1"/>
      <c r="H118" s="40"/>
      <c r="I118" s="1"/>
      <c r="J118" s="40"/>
      <c r="K118" s="1"/>
      <c r="L118" s="1"/>
      <c r="M118" s="12"/>
      <c r="N118" s="2"/>
      <c r="O118" s="2"/>
      <c r="P118" s="2"/>
      <c r="Q118" s="2"/>
    </row>
    <row r="119" thickBot="1">
      <c r="A119" s="9"/>
      <c r="B119" s="50" t="s">
        <v>51</v>
      </c>
      <c r="C119" s="51"/>
      <c r="D119" s="51"/>
      <c r="E119" s="52" t="s">
        <v>52</v>
      </c>
      <c r="F119" s="51"/>
      <c r="G119" s="51"/>
      <c r="H119" s="53"/>
      <c r="I119" s="51"/>
      <c r="J119" s="53"/>
      <c r="K119" s="51"/>
      <c r="L119" s="51"/>
      <c r="M119" s="12"/>
      <c r="N119" s="2"/>
      <c r="O119" s="2"/>
      <c r="P119" s="2"/>
      <c r="Q119" s="2"/>
    </row>
    <row r="120" thickTop="1">
      <c r="A120" s="9"/>
      <c r="B120" s="41">
        <v>18</v>
      </c>
      <c r="C120" s="42" t="s">
        <v>174</v>
      </c>
      <c r="D120" s="42" t="s">
        <v>3</v>
      </c>
      <c r="E120" s="42" t="s">
        <v>175</v>
      </c>
      <c r="F120" s="42" t="s">
        <v>3</v>
      </c>
      <c r="G120" s="43" t="s">
        <v>94</v>
      </c>
      <c r="H120" s="54">
        <v>4.5750000000000002</v>
      </c>
      <c r="I120" s="55">
        <f>ROUND(0,2)</f>
        <v>0</v>
      </c>
      <c r="J120" s="56">
        <f>ROUND(I120*H120,2)</f>
        <v>0</v>
      </c>
      <c r="K120" s="57">
        <v>0.20999999999999999</v>
      </c>
      <c r="L120" s="58">
        <f>IF(ISNUMBER(K120),ROUND(J120*(K120+1),2),0)</f>
        <v>0</v>
      </c>
      <c r="M120" s="12"/>
      <c r="N120" s="2"/>
      <c r="O120" s="2"/>
      <c r="P120" s="2"/>
      <c r="Q120" s="33">
        <f>IF(ISNUMBER(K120),IF(H120&gt;0,IF(I120&gt;0,J120,0),0),0)</f>
        <v>0</v>
      </c>
      <c r="R120" s="27">
        <f>IF(ISNUMBER(K120)=FALSE,J120,0)</f>
        <v>0</v>
      </c>
    </row>
    <row r="121">
      <c r="A121" s="9"/>
      <c r="B121" s="48" t="s">
        <v>45</v>
      </c>
      <c r="C121" s="1"/>
      <c r="D121" s="1"/>
      <c r="E121" s="49" t="s">
        <v>176</v>
      </c>
      <c r="F121" s="1"/>
      <c r="G121" s="1"/>
      <c r="H121" s="40"/>
      <c r="I121" s="1"/>
      <c r="J121" s="40"/>
      <c r="K121" s="1"/>
      <c r="L121" s="1"/>
      <c r="M121" s="12"/>
      <c r="N121" s="2"/>
      <c r="O121" s="2"/>
      <c r="P121" s="2"/>
      <c r="Q121" s="2"/>
    </row>
    <row r="122">
      <c r="A122" s="9"/>
      <c r="B122" s="48" t="s">
        <v>47</v>
      </c>
      <c r="C122" s="1"/>
      <c r="D122" s="1"/>
      <c r="E122" s="49" t="s">
        <v>177</v>
      </c>
      <c r="F122" s="1"/>
      <c r="G122" s="1"/>
      <c r="H122" s="40"/>
      <c r="I122" s="1"/>
      <c r="J122" s="40"/>
      <c r="K122" s="1"/>
      <c r="L122" s="1"/>
      <c r="M122" s="12"/>
      <c r="N122" s="2"/>
      <c r="O122" s="2"/>
      <c r="P122" s="2"/>
      <c r="Q122" s="2"/>
    </row>
    <row r="123">
      <c r="A123" s="9"/>
      <c r="B123" s="48" t="s">
        <v>49</v>
      </c>
      <c r="C123" s="1"/>
      <c r="D123" s="1"/>
      <c r="E123" s="49" t="s">
        <v>169</v>
      </c>
      <c r="F123" s="1"/>
      <c r="G123" s="1"/>
      <c r="H123" s="40"/>
      <c r="I123" s="1"/>
      <c r="J123" s="40"/>
      <c r="K123" s="1"/>
      <c r="L123" s="1"/>
      <c r="M123" s="12"/>
      <c r="N123" s="2"/>
      <c r="O123" s="2"/>
      <c r="P123" s="2"/>
      <c r="Q123" s="2"/>
    </row>
    <row r="124" thickBot="1">
      <c r="A124" s="9"/>
      <c r="B124" s="50" t="s">
        <v>51</v>
      </c>
      <c r="C124" s="51"/>
      <c r="D124" s="51"/>
      <c r="E124" s="52" t="s">
        <v>52</v>
      </c>
      <c r="F124" s="51"/>
      <c r="G124" s="51"/>
      <c r="H124" s="53"/>
      <c r="I124" s="51"/>
      <c r="J124" s="53"/>
      <c r="K124" s="51"/>
      <c r="L124" s="51"/>
      <c r="M124" s="12"/>
      <c r="N124" s="2"/>
      <c r="O124" s="2"/>
      <c r="P124" s="2"/>
      <c r="Q124" s="2"/>
    </row>
    <row r="125" thickTop="1">
      <c r="A125" s="9"/>
      <c r="B125" s="41">
        <v>19</v>
      </c>
      <c r="C125" s="42" t="s">
        <v>178</v>
      </c>
      <c r="D125" s="42" t="s">
        <v>3</v>
      </c>
      <c r="E125" s="42" t="s">
        <v>179</v>
      </c>
      <c r="F125" s="42" t="s">
        <v>3</v>
      </c>
      <c r="G125" s="43" t="s">
        <v>143</v>
      </c>
      <c r="H125" s="54">
        <v>31</v>
      </c>
      <c r="I125" s="55">
        <f>ROUND(0,2)</f>
        <v>0</v>
      </c>
      <c r="J125" s="56">
        <f>ROUND(I125*H125,2)</f>
        <v>0</v>
      </c>
      <c r="K125" s="57">
        <v>0.20999999999999999</v>
      </c>
      <c r="L125" s="58">
        <f>IF(ISNUMBER(K125),ROUND(J125*(K125+1),2),0)</f>
        <v>0</v>
      </c>
      <c r="M125" s="12"/>
      <c r="N125" s="2"/>
      <c r="O125" s="2"/>
      <c r="P125" s="2"/>
      <c r="Q125" s="33">
        <f>IF(ISNUMBER(K125),IF(H125&gt;0,IF(I125&gt;0,J125,0),0),0)</f>
        <v>0</v>
      </c>
      <c r="R125" s="27">
        <f>IF(ISNUMBER(K125)=FALSE,J125,0)</f>
        <v>0</v>
      </c>
    </row>
    <row r="126">
      <c r="A126" s="9"/>
      <c r="B126" s="48" t="s">
        <v>45</v>
      </c>
      <c r="C126" s="1"/>
      <c r="D126" s="1"/>
      <c r="E126" s="49" t="s">
        <v>180</v>
      </c>
      <c r="F126" s="1"/>
      <c r="G126" s="1"/>
      <c r="H126" s="40"/>
      <c r="I126" s="1"/>
      <c r="J126" s="40"/>
      <c r="K126" s="1"/>
      <c r="L126" s="1"/>
      <c r="M126" s="12"/>
      <c r="N126" s="2"/>
      <c r="O126" s="2"/>
      <c r="P126" s="2"/>
      <c r="Q126" s="2"/>
    </row>
    <row r="127">
      <c r="A127" s="9"/>
      <c r="B127" s="48" t="s">
        <v>47</v>
      </c>
      <c r="C127" s="1"/>
      <c r="D127" s="1"/>
      <c r="E127" s="49" t="s">
        <v>181</v>
      </c>
      <c r="F127" s="1"/>
      <c r="G127" s="1"/>
      <c r="H127" s="40"/>
      <c r="I127" s="1"/>
      <c r="J127" s="40"/>
      <c r="K127" s="1"/>
      <c r="L127" s="1"/>
      <c r="M127" s="12"/>
      <c r="N127" s="2"/>
      <c r="O127" s="2"/>
      <c r="P127" s="2"/>
      <c r="Q127" s="2"/>
    </row>
    <row r="128">
      <c r="A128" s="9"/>
      <c r="B128" s="48" t="s">
        <v>49</v>
      </c>
      <c r="C128" s="1"/>
      <c r="D128" s="1"/>
      <c r="E128" s="49" t="s">
        <v>169</v>
      </c>
      <c r="F128" s="1"/>
      <c r="G128" s="1"/>
      <c r="H128" s="40"/>
      <c r="I128" s="1"/>
      <c r="J128" s="40"/>
      <c r="K128" s="1"/>
      <c r="L128" s="1"/>
      <c r="M128" s="12"/>
      <c r="N128" s="2"/>
      <c r="O128" s="2"/>
      <c r="P128" s="2"/>
      <c r="Q128" s="2"/>
    </row>
    <row r="129" thickBot="1">
      <c r="A129" s="9"/>
      <c r="B129" s="50" t="s">
        <v>51</v>
      </c>
      <c r="C129" s="51"/>
      <c r="D129" s="51"/>
      <c r="E129" s="52" t="s">
        <v>52</v>
      </c>
      <c r="F129" s="51"/>
      <c r="G129" s="51"/>
      <c r="H129" s="53"/>
      <c r="I129" s="51"/>
      <c r="J129" s="53"/>
      <c r="K129" s="51"/>
      <c r="L129" s="51"/>
      <c r="M129" s="12"/>
      <c r="N129" s="2"/>
      <c r="O129" s="2"/>
      <c r="P129" s="2"/>
      <c r="Q129" s="2"/>
    </row>
    <row r="130" thickTop="1">
      <c r="A130" s="9"/>
      <c r="B130" s="41">
        <v>20</v>
      </c>
      <c r="C130" s="42" t="s">
        <v>182</v>
      </c>
      <c r="D130" s="42" t="s">
        <v>3</v>
      </c>
      <c r="E130" s="42" t="s">
        <v>183</v>
      </c>
      <c r="F130" s="42" t="s">
        <v>3</v>
      </c>
      <c r="G130" s="43" t="s">
        <v>94</v>
      </c>
      <c r="H130" s="54">
        <v>158</v>
      </c>
      <c r="I130" s="55">
        <f>ROUND(0,2)</f>
        <v>0</v>
      </c>
      <c r="J130" s="56">
        <f>ROUND(I130*H130,2)</f>
        <v>0</v>
      </c>
      <c r="K130" s="57">
        <v>0.20999999999999999</v>
      </c>
      <c r="L130" s="58">
        <f>IF(ISNUMBER(K130),ROUND(J130*(K130+1),2),0)</f>
        <v>0</v>
      </c>
      <c r="M130" s="12"/>
      <c r="N130" s="2"/>
      <c r="O130" s="2"/>
      <c r="P130" s="2"/>
      <c r="Q130" s="33">
        <f>IF(ISNUMBER(K130),IF(H130&gt;0,IF(I130&gt;0,J130,0),0),0)</f>
        <v>0</v>
      </c>
      <c r="R130" s="27">
        <f>IF(ISNUMBER(K130)=FALSE,J130,0)</f>
        <v>0</v>
      </c>
    </row>
    <row r="131">
      <c r="A131" s="9"/>
      <c r="B131" s="48" t="s">
        <v>45</v>
      </c>
      <c r="C131" s="1"/>
      <c r="D131" s="1"/>
      <c r="E131" s="49" t="s">
        <v>184</v>
      </c>
      <c r="F131" s="1"/>
      <c r="G131" s="1"/>
      <c r="H131" s="40"/>
      <c r="I131" s="1"/>
      <c r="J131" s="40"/>
      <c r="K131" s="1"/>
      <c r="L131" s="1"/>
      <c r="M131" s="12"/>
      <c r="N131" s="2"/>
      <c r="O131" s="2"/>
      <c r="P131" s="2"/>
      <c r="Q131" s="2"/>
    </row>
    <row r="132">
      <c r="A132" s="9"/>
      <c r="B132" s="48" t="s">
        <v>47</v>
      </c>
      <c r="C132" s="1"/>
      <c r="D132" s="1"/>
      <c r="E132" s="49" t="s">
        <v>163</v>
      </c>
      <c r="F132" s="1"/>
      <c r="G132" s="1"/>
      <c r="H132" s="40"/>
      <c r="I132" s="1"/>
      <c r="J132" s="40"/>
      <c r="K132" s="1"/>
      <c r="L132" s="1"/>
      <c r="M132" s="12"/>
      <c r="N132" s="2"/>
      <c r="O132" s="2"/>
      <c r="P132" s="2"/>
      <c r="Q132" s="2"/>
    </row>
    <row r="133">
      <c r="A133" s="9"/>
      <c r="B133" s="48" t="s">
        <v>49</v>
      </c>
      <c r="C133" s="1"/>
      <c r="D133" s="1"/>
      <c r="E133" s="49" t="s">
        <v>185</v>
      </c>
      <c r="F133" s="1"/>
      <c r="G133" s="1"/>
      <c r="H133" s="40"/>
      <c r="I133" s="1"/>
      <c r="J133" s="40"/>
      <c r="K133" s="1"/>
      <c r="L133" s="1"/>
      <c r="M133" s="12"/>
      <c r="N133" s="2"/>
      <c r="O133" s="2"/>
      <c r="P133" s="2"/>
      <c r="Q133" s="2"/>
    </row>
    <row r="134" thickBot="1">
      <c r="A134" s="9"/>
      <c r="B134" s="50" t="s">
        <v>51</v>
      </c>
      <c r="C134" s="51"/>
      <c r="D134" s="51"/>
      <c r="E134" s="52" t="s">
        <v>52</v>
      </c>
      <c r="F134" s="51"/>
      <c r="G134" s="51"/>
      <c r="H134" s="53"/>
      <c r="I134" s="51"/>
      <c r="J134" s="53"/>
      <c r="K134" s="51"/>
      <c r="L134" s="51"/>
      <c r="M134" s="12"/>
      <c r="N134" s="2"/>
      <c r="O134" s="2"/>
      <c r="P134" s="2"/>
      <c r="Q134" s="2"/>
    </row>
    <row r="135" thickTop="1">
      <c r="A135" s="9"/>
      <c r="B135" s="41">
        <v>21</v>
      </c>
      <c r="C135" s="42" t="s">
        <v>186</v>
      </c>
      <c r="D135" s="42" t="s">
        <v>3</v>
      </c>
      <c r="E135" s="42" t="s">
        <v>187</v>
      </c>
      <c r="F135" s="42" t="s">
        <v>3</v>
      </c>
      <c r="G135" s="43" t="s">
        <v>94</v>
      </c>
      <c r="H135" s="54">
        <v>4</v>
      </c>
      <c r="I135" s="55">
        <f>ROUND(0,2)</f>
        <v>0</v>
      </c>
      <c r="J135" s="56">
        <f>ROUND(I135*H135,2)</f>
        <v>0</v>
      </c>
      <c r="K135" s="57">
        <v>0.20999999999999999</v>
      </c>
      <c r="L135" s="58">
        <f>IF(ISNUMBER(K135),ROUND(J135*(K135+1),2),0)</f>
        <v>0</v>
      </c>
      <c r="M135" s="12"/>
      <c r="N135" s="2"/>
      <c r="O135" s="2"/>
      <c r="P135" s="2"/>
      <c r="Q135" s="33">
        <f>IF(ISNUMBER(K135),IF(H135&gt;0,IF(I135&gt;0,J135,0),0),0)</f>
        <v>0</v>
      </c>
      <c r="R135" s="27">
        <f>IF(ISNUMBER(K135)=FALSE,J135,0)</f>
        <v>0</v>
      </c>
    </row>
    <row r="136">
      <c r="A136" s="9"/>
      <c r="B136" s="48" t="s">
        <v>45</v>
      </c>
      <c r="C136" s="1"/>
      <c r="D136" s="1"/>
      <c r="E136" s="49" t="s">
        <v>188</v>
      </c>
      <c r="F136" s="1"/>
      <c r="G136" s="1"/>
      <c r="H136" s="40"/>
      <c r="I136" s="1"/>
      <c r="J136" s="40"/>
      <c r="K136" s="1"/>
      <c r="L136" s="1"/>
      <c r="M136" s="12"/>
      <c r="N136" s="2"/>
      <c r="O136" s="2"/>
      <c r="P136" s="2"/>
      <c r="Q136" s="2"/>
    </row>
    <row r="137">
      <c r="A137" s="9"/>
      <c r="B137" s="48" t="s">
        <v>47</v>
      </c>
      <c r="C137" s="1"/>
      <c r="D137" s="1"/>
      <c r="E137" s="49" t="s">
        <v>121</v>
      </c>
      <c r="F137" s="1"/>
      <c r="G137" s="1"/>
      <c r="H137" s="40"/>
      <c r="I137" s="1"/>
      <c r="J137" s="40"/>
      <c r="K137" s="1"/>
      <c r="L137" s="1"/>
      <c r="M137" s="12"/>
      <c r="N137" s="2"/>
      <c r="O137" s="2"/>
      <c r="P137" s="2"/>
      <c r="Q137" s="2"/>
    </row>
    <row r="138">
      <c r="A138" s="9"/>
      <c r="B138" s="48" t="s">
        <v>49</v>
      </c>
      <c r="C138" s="1"/>
      <c r="D138" s="1"/>
      <c r="E138" s="49" t="s">
        <v>189</v>
      </c>
      <c r="F138" s="1"/>
      <c r="G138" s="1"/>
      <c r="H138" s="40"/>
      <c r="I138" s="1"/>
      <c r="J138" s="40"/>
      <c r="K138" s="1"/>
      <c r="L138" s="1"/>
      <c r="M138" s="12"/>
      <c r="N138" s="2"/>
      <c r="O138" s="2"/>
      <c r="P138" s="2"/>
      <c r="Q138" s="2"/>
    </row>
    <row r="139" thickBot="1">
      <c r="A139" s="9"/>
      <c r="B139" s="50" t="s">
        <v>51</v>
      </c>
      <c r="C139" s="51"/>
      <c r="D139" s="51"/>
      <c r="E139" s="52" t="s">
        <v>52</v>
      </c>
      <c r="F139" s="51"/>
      <c r="G139" s="51"/>
      <c r="H139" s="53"/>
      <c r="I139" s="51"/>
      <c r="J139" s="53"/>
      <c r="K139" s="51"/>
      <c r="L139" s="51"/>
      <c r="M139" s="12"/>
      <c r="N139" s="2"/>
      <c r="O139" s="2"/>
      <c r="P139" s="2"/>
      <c r="Q139" s="2"/>
    </row>
    <row r="140" thickTop="1">
      <c r="A140" s="9"/>
      <c r="B140" s="41">
        <v>22</v>
      </c>
      <c r="C140" s="42" t="s">
        <v>190</v>
      </c>
      <c r="D140" s="42" t="s">
        <v>3</v>
      </c>
      <c r="E140" s="42" t="s">
        <v>191</v>
      </c>
      <c r="F140" s="42" t="s">
        <v>3</v>
      </c>
      <c r="G140" s="43" t="s">
        <v>108</v>
      </c>
      <c r="H140" s="54">
        <v>17</v>
      </c>
      <c r="I140" s="55">
        <f>ROUND(0,2)</f>
        <v>0</v>
      </c>
      <c r="J140" s="56">
        <f>ROUND(I140*H140,2)</f>
        <v>0</v>
      </c>
      <c r="K140" s="57">
        <v>0.20999999999999999</v>
      </c>
      <c r="L140" s="58">
        <f>IF(ISNUMBER(K140),ROUND(J140*(K140+1),2),0)</f>
        <v>0</v>
      </c>
      <c r="M140" s="12"/>
      <c r="N140" s="2"/>
      <c r="O140" s="2"/>
      <c r="P140" s="2"/>
      <c r="Q140" s="33">
        <f>IF(ISNUMBER(K140),IF(H140&gt;0,IF(I140&gt;0,J140,0),0),0)</f>
        <v>0</v>
      </c>
      <c r="R140" s="27">
        <f>IF(ISNUMBER(K140)=FALSE,J140,0)</f>
        <v>0</v>
      </c>
    </row>
    <row r="141">
      <c r="A141" s="9"/>
      <c r="B141" s="48" t="s">
        <v>45</v>
      </c>
      <c r="C141" s="1"/>
      <c r="D141" s="1"/>
      <c r="E141" s="49" t="s">
        <v>192</v>
      </c>
      <c r="F141" s="1"/>
      <c r="G141" s="1"/>
      <c r="H141" s="40"/>
      <c r="I141" s="1"/>
      <c r="J141" s="40"/>
      <c r="K141" s="1"/>
      <c r="L141" s="1"/>
      <c r="M141" s="12"/>
      <c r="N141" s="2"/>
      <c r="O141" s="2"/>
      <c r="P141" s="2"/>
      <c r="Q141" s="2"/>
    </row>
    <row r="142">
      <c r="A142" s="9"/>
      <c r="B142" s="48" t="s">
        <v>47</v>
      </c>
      <c r="C142" s="1"/>
      <c r="D142" s="1"/>
      <c r="E142" s="49" t="s">
        <v>193</v>
      </c>
      <c r="F142" s="1"/>
      <c r="G142" s="1"/>
      <c r="H142" s="40"/>
      <c r="I142" s="1"/>
      <c r="J142" s="40"/>
      <c r="K142" s="1"/>
      <c r="L142" s="1"/>
      <c r="M142" s="12"/>
      <c r="N142" s="2"/>
      <c r="O142" s="2"/>
      <c r="P142" s="2"/>
      <c r="Q142" s="2"/>
    </row>
    <row r="143">
      <c r="A143" s="9"/>
      <c r="B143" s="48" t="s">
        <v>49</v>
      </c>
      <c r="C143" s="1"/>
      <c r="D143" s="1"/>
      <c r="E143" s="49" t="s">
        <v>194</v>
      </c>
      <c r="F143" s="1"/>
      <c r="G143" s="1"/>
      <c r="H143" s="40"/>
      <c r="I143" s="1"/>
      <c r="J143" s="40"/>
      <c r="K143" s="1"/>
      <c r="L143" s="1"/>
      <c r="M143" s="12"/>
      <c r="N143" s="2"/>
      <c r="O143" s="2"/>
      <c r="P143" s="2"/>
      <c r="Q143" s="2"/>
    </row>
    <row r="144" thickBot="1">
      <c r="A144" s="9"/>
      <c r="B144" s="50" t="s">
        <v>51</v>
      </c>
      <c r="C144" s="51"/>
      <c r="D144" s="51"/>
      <c r="E144" s="52" t="s">
        <v>52</v>
      </c>
      <c r="F144" s="51"/>
      <c r="G144" s="51"/>
      <c r="H144" s="53"/>
      <c r="I144" s="51"/>
      <c r="J144" s="53"/>
      <c r="K144" s="51"/>
      <c r="L144" s="51"/>
      <c r="M144" s="12"/>
      <c r="N144" s="2"/>
      <c r="O144" s="2"/>
      <c r="P144" s="2"/>
      <c r="Q144" s="2"/>
    </row>
    <row r="145" thickTop="1">
      <c r="A145" s="9"/>
      <c r="B145" s="41">
        <v>23</v>
      </c>
      <c r="C145" s="42" t="s">
        <v>195</v>
      </c>
      <c r="D145" s="42" t="s">
        <v>3</v>
      </c>
      <c r="E145" s="42" t="s">
        <v>196</v>
      </c>
      <c r="F145" s="42" t="s">
        <v>3</v>
      </c>
      <c r="G145" s="43" t="s">
        <v>108</v>
      </c>
      <c r="H145" s="54">
        <v>17</v>
      </c>
      <c r="I145" s="55">
        <f>ROUND(0,2)</f>
        <v>0</v>
      </c>
      <c r="J145" s="56">
        <f>ROUND(I145*H145,2)</f>
        <v>0</v>
      </c>
      <c r="K145" s="57">
        <v>0.20999999999999999</v>
      </c>
      <c r="L145" s="58">
        <f>IF(ISNUMBER(K145),ROUND(J145*(K145+1),2),0)</f>
        <v>0</v>
      </c>
      <c r="M145" s="12"/>
      <c r="N145" s="2"/>
      <c r="O145" s="2"/>
      <c r="P145" s="2"/>
      <c r="Q145" s="33">
        <f>IF(ISNUMBER(K145),IF(H145&gt;0,IF(I145&gt;0,J145,0),0),0)</f>
        <v>0</v>
      </c>
      <c r="R145" s="27">
        <f>IF(ISNUMBER(K145)=FALSE,J145,0)</f>
        <v>0</v>
      </c>
    </row>
    <row r="146">
      <c r="A146" s="9"/>
      <c r="B146" s="48" t="s">
        <v>45</v>
      </c>
      <c r="C146" s="1"/>
      <c r="D146" s="1"/>
      <c r="E146" s="49" t="s">
        <v>197</v>
      </c>
      <c r="F146" s="1"/>
      <c r="G146" s="1"/>
      <c r="H146" s="40"/>
      <c r="I146" s="1"/>
      <c r="J146" s="40"/>
      <c r="K146" s="1"/>
      <c r="L146" s="1"/>
      <c r="M146" s="12"/>
      <c r="N146" s="2"/>
      <c r="O146" s="2"/>
      <c r="P146" s="2"/>
      <c r="Q146" s="2"/>
    </row>
    <row r="147">
      <c r="A147" s="9"/>
      <c r="B147" s="48" t="s">
        <v>47</v>
      </c>
      <c r="C147" s="1"/>
      <c r="D147" s="1"/>
      <c r="E147" s="49" t="s">
        <v>193</v>
      </c>
      <c r="F147" s="1"/>
      <c r="G147" s="1"/>
      <c r="H147" s="40"/>
      <c r="I147" s="1"/>
      <c r="J147" s="40"/>
      <c r="K147" s="1"/>
      <c r="L147" s="1"/>
      <c r="M147" s="12"/>
      <c r="N147" s="2"/>
      <c r="O147" s="2"/>
      <c r="P147" s="2"/>
      <c r="Q147" s="2"/>
    </row>
    <row r="148">
      <c r="A148" s="9"/>
      <c r="B148" s="48" t="s">
        <v>49</v>
      </c>
      <c r="C148" s="1"/>
      <c r="D148" s="1"/>
      <c r="E148" s="49" t="s">
        <v>198</v>
      </c>
      <c r="F148" s="1"/>
      <c r="G148" s="1"/>
      <c r="H148" s="40"/>
      <c r="I148" s="1"/>
      <c r="J148" s="40"/>
      <c r="K148" s="1"/>
      <c r="L148" s="1"/>
      <c r="M148" s="12"/>
      <c r="N148" s="2"/>
      <c r="O148" s="2"/>
      <c r="P148" s="2"/>
      <c r="Q148" s="2"/>
    </row>
    <row r="149" thickBot="1">
      <c r="A149" s="9"/>
      <c r="B149" s="50" t="s">
        <v>51</v>
      </c>
      <c r="C149" s="51"/>
      <c r="D149" s="51"/>
      <c r="E149" s="52" t="s">
        <v>52</v>
      </c>
      <c r="F149" s="51"/>
      <c r="G149" s="51"/>
      <c r="H149" s="53"/>
      <c r="I149" s="51"/>
      <c r="J149" s="53"/>
      <c r="K149" s="51"/>
      <c r="L149" s="51"/>
      <c r="M149" s="12"/>
      <c r="N149" s="2"/>
      <c r="O149" s="2"/>
      <c r="P149" s="2"/>
      <c r="Q149" s="2"/>
    </row>
    <row r="150" thickTop="1">
      <c r="A150" s="9"/>
      <c r="B150" s="41">
        <v>24</v>
      </c>
      <c r="C150" s="42" t="s">
        <v>199</v>
      </c>
      <c r="D150" s="42"/>
      <c r="E150" s="42" t="s">
        <v>200</v>
      </c>
      <c r="F150" s="42" t="s">
        <v>3</v>
      </c>
      <c r="G150" s="43" t="s">
        <v>119</v>
      </c>
      <c r="H150" s="54">
        <v>2</v>
      </c>
      <c r="I150" s="55">
        <f>ROUND(0,2)</f>
        <v>0</v>
      </c>
      <c r="J150" s="56">
        <f>ROUND(I150*H150,2)</f>
        <v>0</v>
      </c>
      <c r="K150" s="57">
        <v>0.20999999999999999</v>
      </c>
      <c r="L150" s="58">
        <f>IF(ISNUMBER(K150),ROUND(J150*(K150+1),2),0)</f>
        <v>0</v>
      </c>
      <c r="M150" s="12"/>
      <c r="N150" s="2"/>
      <c r="O150" s="2"/>
      <c r="P150" s="2"/>
      <c r="Q150" s="33">
        <f>IF(ISNUMBER(K150),IF(H150&gt;0,IF(I150&gt;0,J150,0),0),0)</f>
        <v>0</v>
      </c>
      <c r="R150" s="27">
        <f>IF(ISNUMBER(K150)=FALSE,J150,0)</f>
        <v>0</v>
      </c>
    </row>
    <row r="151">
      <c r="A151" s="9"/>
      <c r="B151" s="48" t="s">
        <v>45</v>
      </c>
      <c r="C151" s="1"/>
      <c r="D151" s="1"/>
      <c r="E151" s="49" t="s">
        <v>201</v>
      </c>
      <c r="F151" s="1"/>
      <c r="G151" s="1"/>
      <c r="H151" s="40"/>
      <c r="I151" s="1"/>
      <c r="J151" s="40"/>
      <c r="K151" s="1"/>
      <c r="L151" s="1"/>
      <c r="M151" s="12"/>
      <c r="N151" s="2"/>
      <c r="O151" s="2"/>
      <c r="P151" s="2"/>
      <c r="Q151" s="2"/>
    </row>
    <row r="152">
      <c r="A152" s="9"/>
      <c r="B152" s="48" t="s">
        <v>47</v>
      </c>
      <c r="C152" s="1"/>
      <c r="D152" s="1"/>
      <c r="E152" s="49" t="s">
        <v>202</v>
      </c>
      <c r="F152" s="1"/>
      <c r="G152" s="1"/>
      <c r="H152" s="40"/>
      <c r="I152" s="1"/>
      <c r="J152" s="40"/>
      <c r="K152" s="1"/>
      <c r="L152" s="1"/>
      <c r="M152" s="12"/>
      <c r="N152" s="2"/>
      <c r="O152" s="2"/>
      <c r="P152" s="2"/>
      <c r="Q152" s="2"/>
    </row>
    <row r="153">
      <c r="A153" s="9"/>
      <c r="B153" s="48" t="s">
        <v>49</v>
      </c>
      <c r="C153" s="1"/>
      <c r="D153" s="1"/>
      <c r="E153" s="49" t="s">
        <v>203</v>
      </c>
      <c r="F153" s="1"/>
      <c r="G153" s="1"/>
      <c r="H153" s="40"/>
      <c r="I153" s="1"/>
      <c r="J153" s="40"/>
      <c r="K153" s="1"/>
      <c r="L153" s="1"/>
      <c r="M153" s="12"/>
      <c r="N153" s="2"/>
      <c r="O153" s="2"/>
      <c r="P153" s="2"/>
      <c r="Q153" s="2"/>
    </row>
    <row r="154" thickBot="1">
      <c r="A154" s="9"/>
      <c r="B154" s="50" t="s">
        <v>51</v>
      </c>
      <c r="C154" s="51"/>
      <c r="D154" s="51"/>
      <c r="E154" s="52" t="s">
        <v>52</v>
      </c>
      <c r="F154" s="51"/>
      <c r="G154" s="51"/>
      <c r="H154" s="53"/>
      <c r="I154" s="51"/>
      <c r="J154" s="53"/>
      <c r="K154" s="51"/>
      <c r="L154" s="51"/>
      <c r="M154" s="12"/>
      <c r="N154" s="2"/>
      <c r="O154" s="2"/>
      <c r="P154" s="2"/>
      <c r="Q154" s="2"/>
    </row>
    <row r="155" thickTop="1" thickBot="1" ht="25" customHeight="1">
      <c r="A155" s="9"/>
      <c r="B155" s="1"/>
      <c r="C155" s="59">
        <v>1</v>
      </c>
      <c r="D155" s="1"/>
      <c r="E155" s="59" t="s">
        <v>86</v>
      </c>
      <c r="F155" s="1"/>
      <c r="G155" s="60" t="s">
        <v>79</v>
      </c>
      <c r="H155" s="61">
        <f>J50+J55+J60+J65+J70+J75+J80+J85+J90+J95+J100+J105+J110+J115+J120+J125+J130+J135+J140+J145+J150</f>
        <v>0</v>
      </c>
      <c r="I155" s="60" t="s">
        <v>80</v>
      </c>
      <c r="J155" s="62">
        <f>(L155-H155)</f>
        <v>0</v>
      </c>
      <c r="K155" s="60" t="s">
        <v>81</v>
      </c>
      <c r="L155" s="63">
        <f>L50+L55+L60+L65+L70+L75+L80+L85+L90+L95+L100+L105+L110+L115+L120+L125+L130+L135+L140+L145+L150</f>
        <v>0</v>
      </c>
      <c r="M155" s="12"/>
      <c r="N155" s="2"/>
      <c r="O155" s="2"/>
      <c r="P155" s="2"/>
      <c r="Q155" s="33">
        <f>0+Q50+Q55+Q60+Q65+Q70+Q75+Q80+Q85+Q90+Q95+Q100+Q105+Q110+Q115+Q120+Q125+Q130+Q135+Q140+Q145+Q150</f>
        <v>0</v>
      </c>
      <c r="R155" s="27">
        <f>0+R50+R55+R60+R65+R70+R75+R80+R85+R90+R95+R100+R105+R110+R115+R120+R125+R130+R135+R140+R145+R150</f>
        <v>0</v>
      </c>
      <c r="S155" s="64">
        <f>Q155*(1+J155)+R155</f>
        <v>0</v>
      </c>
    </row>
    <row r="156" thickTop="1" thickBot="1" ht="25" customHeight="1">
      <c r="A156" s="9"/>
      <c r="B156" s="65"/>
      <c r="C156" s="65"/>
      <c r="D156" s="65"/>
      <c r="E156" s="65"/>
      <c r="F156" s="65"/>
      <c r="G156" s="66" t="s">
        <v>82</v>
      </c>
      <c r="H156" s="67">
        <f>J50+J55+J60+J65+J70+J75+J80+J85+J90+J95+J100+J105+J110+J115+J120+J125+J130+J135+J140+J145+J150</f>
        <v>0</v>
      </c>
      <c r="I156" s="66" t="s">
        <v>83</v>
      </c>
      <c r="J156" s="68">
        <f>0+J155</f>
        <v>0</v>
      </c>
      <c r="K156" s="66" t="s">
        <v>84</v>
      </c>
      <c r="L156" s="69">
        <f>L50+L55+L60+L65+L70+L75+L80+L85+L90+L95+L100+L105+L110+L115+L120+L125+L130+L135+L140+L145+L150</f>
        <v>0</v>
      </c>
      <c r="M156" s="12"/>
      <c r="N156" s="2"/>
      <c r="O156" s="2"/>
      <c r="P156" s="2"/>
      <c r="Q156" s="2"/>
    </row>
    <row r="157" ht="40" customHeight="1">
      <c r="A157" s="9"/>
      <c r="B157" s="74" t="s">
        <v>204</v>
      </c>
      <c r="C157" s="1"/>
      <c r="D157" s="1"/>
      <c r="E157" s="1"/>
      <c r="F157" s="1"/>
      <c r="G157" s="1"/>
      <c r="H157" s="40"/>
      <c r="I157" s="1"/>
      <c r="J157" s="40"/>
      <c r="K157" s="1"/>
      <c r="L157" s="1"/>
      <c r="M157" s="12"/>
      <c r="N157" s="2"/>
      <c r="O157" s="2"/>
      <c r="P157" s="2"/>
      <c r="Q157" s="2"/>
    </row>
    <row r="158">
      <c r="A158" s="9"/>
      <c r="B158" s="41">
        <v>25</v>
      </c>
      <c r="C158" s="42" t="s">
        <v>205</v>
      </c>
      <c r="D158" s="42" t="s">
        <v>3</v>
      </c>
      <c r="E158" s="42" t="s">
        <v>206</v>
      </c>
      <c r="F158" s="42" t="s">
        <v>3</v>
      </c>
      <c r="G158" s="43" t="s">
        <v>143</v>
      </c>
      <c r="H158" s="44">
        <v>180</v>
      </c>
      <c r="I158" s="25">
        <f>ROUND(0,2)</f>
        <v>0</v>
      </c>
      <c r="J158" s="45">
        <f>ROUND(I158*H158,2)</f>
        <v>0</v>
      </c>
      <c r="K158" s="46">
        <v>0.20999999999999999</v>
      </c>
      <c r="L158" s="47">
        <f>IF(ISNUMBER(K158),ROUND(J158*(K158+1),2),0)</f>
        <v>0</v>
      </c>
      <c r="M158" s="12"/>
      <c r="N158" s="2"/>
      <c r="O158" s="2"/>
      <c r="P158" s="2"/>
      <c r="Q158" s="33">
        <f>IF(ISNUMBER(K158),IF(H158&gt;0,IF(I158&gt;0,J158,0),0),0)</f>
        <v>0</v>
      </c>
      <c r="R158" s="27">
        <f>IF(ISNUMBER(K158)=FALSE,J158,0)</f>
        <v>0</v>
      </c>
    </row>
    <row r="159">
      <c r="A159" s="9"/>
      <c r="B159" s="48" t="s">
        <v>45</v>
      </c>
      <c r="C159" s="1"/>
      <c r="D159" s="1"/>
      <c r="E159" s="49" t="s">
        <v>207</v>
      </c>
      <c r="F159" s="1"/>
      <c r="G159" s="1"/>
      <c r="H159" s="40"/>
      <c r="I159" s="1"/>
      <c r="J159" s="40"/>
      <c r="K159" s="1"/>
      <c r="L159" s="1"/>
      <c r="M159" s="12"/>
      <c r="N159" s="2"/>
      <c r="O159" s="2"/>
      <c r="P159" s="2"/>
      <c r="Q159" s="2"/>
    </row>
    <row r="160">
      <c r="A160" s="9"/>
      <c r="B160" s="48" t="s">
        <v>47</v>
      </c>
      <c r="C160" s="1"/>
      <c r="D160" s="1"/>
      <c r="E160" s="49" t="s">
        <v>208</v>
      </c>
      <c r="F160" s="1"/>
      <c r="G160" s="1"/>
      <c r="H160" s="40"/>
      <c r="I160" s="1"/>
      <c r="J160" s="40"/>
      <c r="K160" s="1"/>
      <c r="L160" s="1"/>
      <c r="M160" s="12"/>
      <c r="N160" s="2"/>
      <c r="O160" s="2"/>
      <c r="P160" s="2"/>
      <c r="Q160" s="2"/>
    </row>
    <row r="161">
      <c r="A161" s="9"/>
      <c r="B161" s="48" t="s">
        <v>49</v>
      </c>
      <c r="C161" s="1"/>
      <c r="D161" s="1"/>
      <c r="E161" s="49" t="s">
        <v>209</v>
      </c>
      <c r="F161" s="1"/>
      <c r="G161" s="1"/>
      <c r="H161" s="40"/>
      <c r="I161" s="1"/>
      <c r="J161" s="40"/>
      <c r="K161" s="1"/>
      <c r="L161" s="1"/>
      <c r="M161" s="12"/>
      <c r="N161" s="2"/>
      <c r="O161" s="2"/>
      <c r="P161" s="2"/>
      <c r="Q161" s="2"/>
    </row>
    <row r="162" thickBot="1">
      <c r="A162" s="9"/>
      <c r="B162" s="50" t="s">
        <v>51</v>
      </c>
      <c r="C162" s="51"/>
      <c r="D162" s="51"/>
      <c r="E162" s="52" t="s">
        <v>52</v>
      </c>
      <c r="F162" s="51"/>
      <c r="G162" s="51"/>
      <c r="H162" s="53"/>
      <c r="I162" s="51"/>
      <c r="J162" s="53"/>
      <c r="K162" s="51"/>
      <c r="L162" s="51"/>
      <c r="M162" s="12"/>
      <c r="N162" s="2"/>
      <c r="O162" s="2"/>
      <c r="P162" s="2"/>
      <c r="Q162" s="2"/>
    </row>
    <row r="163" thickTop="1" thickBot="1" ht="25" customHeight="1">
      <c r="A163" s="9"/>
      <c r="B163" s="1"/>
      <c r="C163" s="59">
        <v>2</v>
      </c>
      <c r="D163" s="1"/>
      <c r="E163" s="59" t="s">
        <v>87</v>
      </c>
      <c r="F163" s="1"/>
      <c r="G163" s="60" t="s">
        <v>79</v>
      </c>
      <c r="H163" s="61">
        <f>0+J158</f>
        <v>0</v>
      </c>
      <c r="I163" s="60" t="s">
        <v>80</v>
      </c>
      <c r="J163" s="62">
        <f>(L163-H163)</f>
        <v>0</v>
      </c>
      <c r="K163" s="60" t="s">
        <v>81</v>
      </c>
      <c r="L163" s="63">
        <f>0+L158</f>
        <v>0</v>
      </c>
      <c r="M163" s="12"/>
      <c r="N163" s="2"/>
      <c r="O163" s="2"/>
      <c r="P163" s="2"/>
      <c r="Q163" s="33">
        <f>0+Q158</f>
        <v>0</v>
      </c>
      <c r="R163" s="27">
        <f>0+R158</f>
        <v>0</v>
      </c>
      <c r="S163" s="64">
        <f>Q163*(1+J163)+R163</f>
        <v>0</v>
      </c>
    </row>
    <row r="164" thickTop="1" thickBot="1" ht="25" customHeight="1">
      <c r="A164" s="9"/>
      <c r="B164" s="65"/>
      <c r="C164" s="65"/>
      <c r="D164" s="65"/>
      <c r="E164" s="65"/>
      <c r="F164" s="65"/>
      <c r="G164" s="66" t="s">
        <v>82</v>
      </c>
      <c r="H164" s="67">
        <f>0+J158</f>
        <v>0</v>
      </c>
      <c r="I164" s="66" t="s">
        <v>83</v>
      </c>
      <c r="J164" s="68">
        <f>0+J163</f>
        <v>0</v>
      </c>
      <c r="K164" s="66" t="s">
        <v>84</v>
      </c>
      <c r="L164" s="69">
        <f>0+L158</f>
        <v>0</v>
      </c>
      <c r="M164" s="12"/>
      <c r="N164" s="2"/>
      <c r="O164" s="2"/>
      <c r="P164" s="2"/>
      <c r="Q164" s="2"/>
    </row>
    <row r="165" ht="40" customHeight="1">
      <c r="A165" s="9"/>
      <c r="B165" s="74" t="s">
        <v>210</v>
      </c>
      <c r="C165" s="1"/>
      <c r="D165" s="1"/>
      <c r="E165" s="1"/>
      <c r="F165" s="1"/>
      <c r="G165" s="1"/>
      <c r="H165" s="40"/>
      <c r="I165" s="1"/>
      <c r="J165" s="40"/>
      <c r="K165" s="1"/>
      <c r="L165" s="1"/>
      <c r="M165" s="12"/>
      <c r="N165" s="2"/>
      <c r="O165" s="2"/>
      <c r="P165" s="2"/>
      <c r="Q165" s="2"/>
    </row>
    <row r="166">
      <c r="A166" s="9"/>
      <c r="B166" s="41">
        <v>26</v>
      </c>
      <c r="C166" s="42" t="s">
        <v>211</v>
      </c>
      <c r="D166" s="42" t="s">
        <v>3</v>
      </c>
      <c r="E166" s="42" t="s">
        <v>212</v>
      </c>
      <c r="F166" s="42" t="s">
        <v>3</v>
      </c>
      <c r="G166" s="43" t="s">
        <v>94</v>
      </c>
      <c r="H166" s="44">
        <v>1</v>
      </c>
      <c r="I166" s="25">
        <f>ROUND(0,2)</f>
        <v>0</v>
      </c>
      <c r="J166" s="45">
        <f>ROUND(I166*H166,2)</f>
        <v>0</v>
      </c>
      <c r="K166" s="46">
        <v>0.20999999999999999</v>
      </c>
      <c r="L166" s="47">
        <f>IF(ISNUMBER(K166),ROUND(J166*(K166+1),2),0)</f>
        <v>0</v>
      </c>
      <c r="M166" s="12"/>
      <c r="N166" s="2"/>
      <c r="O166" s="2"/>
      <c r="P166" s="2"/>
      <c r="Q166" s="33">
        <f>IF(ISNUMBER(K166),IF(H166&gt;0,IF(I166&gt;0,J166,0),0),0)</f>
        <v>0</v>
      </c>
      <c r="R166" s="27">
        <f>IF(ISNUMBER(K166)=FALSE,J166,0)</f>
        <v>0</v>
      </c>
    </row>
    <row r="167">
      <c r="A167" s="9"/>
      <c r="B167" s="48" t="s">
        <v>45</v>
      </c>
      <c r="C167" s="1"/>
      <c r="D167" s="1"/>
      <c r="E167" s="49" t="s">
        <v>213</v>
      </c>
      <c r="F167" s="1"/>
      <c r="G167" s="1"/>
      <c r="H167" s="40"/>
      <c r="I167" s="1"/>
      <c r="J167" s="40"/>
      <c r="K167" s="1"/>
      <c r="L167" s="1"/>
      <c r="M167" s="12"/>
      <c r="N167" s="2"/>
      <c r="O167" s="2"/>
      <c r="P167" s="2"/>
      <c r="Q167" s="2"/>
    </row>
    <row r="168">
      <c r="A168" s="9"/>
      <c r="B168" s="48" t="s">
        <v>47</v>
      </c>
      <c r="C168" s="1"/>
      <c r="D168" s="1"/>
      <c r="E168" s="49" t="s">
        <v>48</v>
      </c>
      <c r="F168" s="1"/>
      <c r="G168" s="1"/>
      <c r="H168" s="40"/>
      <c r="I168" s="1"/>
      <c r="J168" s="40"/>
      <c r="K168" s="1"/>
      <c r="L168" s="1"/>
      <c r="M168" s="12"/>
      <c r="N168" s="2"/>
      <c r="O168" s="2"/>
      <c r="P168" s="2"/>
      <c r="Q168" s="2"/>
    </row>
    <row r="169">
      <c r="A169" s="9"/>
      <c r="B169" s="48" t="s">
        <v>49</v>
      </c>
      <c r="C169" s="1"/>
      <c r="D169" s="1"/>
      <c r="E169" s="49" t="s">
        <v>214</v>
      </c>
      <c r="F169" s="1"/>
      <c r="G169" s="1"/>
      <c r="H169" s="40"/>
      <c r="I169" s="1"/>
      <c r="J169" s="40"/>
      <c r="K169" s="1"/>
      <c r="L169" s="1"/>
      <c r="M169" s="12"/>
      <c r="N169" s="2"/>
      <c r="O169" s="2"/>
      <c r="P169" s="2"/>
      <c r="Q169" s="2"/>
    </row>
    <row r="170" thickBot="1">
      <c r="A170" s="9"/>
      <c r="B170" s="50" t="s">
        <v>51</v>
      </c>
      <c r="C170" s="51"/>
      <c r="D170" s="51"/>
      <c r="E170" s="52" t="s">
        <v>52</v>
      </c>
      <c r="F170" s="51"/>
      <c r="G170" s="51"/>
      <c r="H170" s="53"/>
      <c r="I170" s="51"/>
      <c r="J170" s="53"/>
      <c r="K170" s="51"/>
      <c r="L170" s="51"/>
      <c r="M170" s="12"/>
      <c r="N170" s="2"/>
      <c r="O170" s="2"/>
      <c r="P170" s="2"/>
      <c r="Q170" s="2"/>
    </row>
    <row r="171" thickTop="1">
      <c r="A171" s="9"/>
      <c r="B171" s="41">
        <v>27</v>
      </c>
      <c r="C171" s="42" t="s">
        <v>215</v>
      </c>
      <c r="D171" s="42" t="s">
        <v>3</v>
      </c>
      <c r="E171" s="42" t="s">
        <v>216</v>
      </c>
      <c r="F171" s="42" t="s">
        <v>3</v>
      </c>
      <c r="G171" s="43" t="s">
        <v>108</v>
      </c>
      <c r="H171" s="54">
        <v>11</v>
      </c>
      <c r="I171" s="55">
        <f>ROUND(0,2)</f>
        <v>0</v>
      </c>
      <c r="J171" s="56">
        <f>ROUND(I171*H171,2)</f>
        <v>0</v>
      </c>
      <c r="K171" s="57">
        <v>0.20999999999999999</v>
      </c>
      <c r="L171" s="58">
        <f>IF(ISNUMBER(K171),ROUND(J171*(K171+1),2),0)</f>
        <v>0</v>
      </c>
      <c r="M171" s="12"/>
      <c r="N171" s="2"/>
      <c r="O171" s="2"/>
      <c r="P171" s="2"/>
      <c r="Q171" s="33">
        <f>IF(ISNUMBER(K171),IF(H171&gt;0,IF(I171&gt;0,J171,0),0),0)</f>
        <v>0</v>
      </c>
      <c r="R171" s="27">
        <f>IF(ISNUMBER(K171)=FALSE,J171,0)</f>
        <v>0</v>
      </c>
    </row>
    <row r="172">
      <c r="A172" s="9"/>
      <c r="B172" s="48" t="s">
        <v>45</v>
      </c>
      <c r="C172" s="1"/>
      <c r="D172" s="1"/>
      <c r="E172" s="49" t="s">
        <v>217</v>
      </c>
      <c r="F172" s="1"/>
      <c r="G172" s="1"/>
      <c r="H172" s="40"/>
      <c r="I172" s="1"/>
      <c r="J172" s="40"/>
      <c r="K172" s="1"/>
      <c r="L172" s="1"/>
      <c r="M172" s="12"/>
      <c r="N172" s="2"/>
      <c r="O172" s="2"/>
      <c r="P172" s="2"/>
      <c r="Q172" s="2"/>
    </row>
    <row r="173">
      <c r="A173" s="9"/>
      <c r="B173" s="48" t="s">
        <v>47</v>
      </c>
      <c r="C173" s="1"/>
      <c r="D173" s="1"/>
      <c r="E173" s="49" t="s">
        <v>218</v>
      </c>
      <c r="F173" s="1"/>
      <c r="G173" s="1"/>
      <c r="H173" s="40"/>
      <c r="I173" s="1"/>
      <c r="J173" s="40"/>
      <c r="K173" s="1"/>
      <c r="L173" s="1"/>
      <c r="M173" s="12"/>
      <c r="N173" s="2"/>
      <c r="O173" s="2"/>
      <c r="P173" s="2"/>
      <c r="Q173" s="2"/>
    </row>
    <row r="174">
      <c r="A174" s="9"/>
      <c r="B174" s="48" t="s">
        <v>49</v>
      </c>
      <c r="C174" s="1"/>
      <c r="D174" s="1"/>
      <c r="E174" s="49" t="s">
        <v>219</v>
      </c>
      <c r="F174" s="1"/>
      <c r="G174" s="1"/>
      <c r="H174" s="40"/>
      <c r="I174" s="1"/>
      <c r="J174" s="40"/>
      <c r="K174" s="1"/>
      <c r="L174" s="1"/>
      <c r="M174" s="12"/>
      <c r="N174" s="2"/>
      <c r="O174" s="2"/>
      <c r="P174" s="2"/>
      <c r="Q174" s="2"/>
    </row>
    <row r="175" thickBot="1">
      <c r="A175" s="9"/>
      <c r="B175" s="50" t="s">
        <v>51</v>
      </c>
      <c r="C175" s="51"/>
      <c r="D175" s="51"/>
      <c r="E175" s="52" t="s">
        <v>52</v>
      </c>
      <c r="F175" s="51"/>
      <c r="G175" s="51"/>
      <c r="H175" s="53"/>
      <c r="I175" s="51"/>
      <c r="J175" s="53"/>
      <c r="K175" s="51"/>
      <c r="L175" s="51"/>
      <c r="M175" s="12"/>
      <c r="N175" s="2"/>
      <c r="O175" s="2"/>
      <c r="P175" s="2"/>
      <c r="Q175" s="2"/>
    </row>
    <row r="176" thickTop="1" thickBot="1" ht="25" customHeight="1">
      <c r="A176" s="9"/>
      <c r="B176" s="1"/>
      <c r="C176" s="59">
        <v>4</v>
      </c>
      <c r="D176" s="1"/>
      <c r="E176" s="59" t="s">
        <v>88</v>
      </c>
      <c r="F176" s="1"/>
      <c r="G176" s="60" t="s">
        <v>79</v>
      </c>
      <c r="H176" s="61">
        <f>J166+J171</f>
        <v>0</v>
      </c>
      <c r="I176" s="60" t="s">
        <v>80</v>
      </c>
      <c r="J176" s="62">
        <f>(L176-H176)</f>
        <v>0</v>
      </c>
      <c r="K176" s="60" t="s">
        <v>81</v>
      </c>
      <c r="L176" s="63">
        <f>L166+L171</f>
        <v>0</v>
      </c>
      <c r="M176" s="12"/>
      <c r="N176" s="2"/>
      <c r="O176" s="2"/>
      <c r="P176" s="2"/>
      <c r="Q176" s="33">
        <f>0+Q166+Q171</f>
        <v>0</v>
      </c>
      <c r="R176" s="27">
        <f>0+R166+R171</f>
        <v>0</v>
      </c>
      <c r="S176" s="64">
        <f>Q176*(1+J176)+R176</f>
        <v>0</v>
      </c>
    </row>
    <row r="177" thickTop="1" thickBot="1" ht="25" customHeight="1">
      <c r="A177" s="9"/>
      <c r="B177" s="65"/>
      <c r="C177" s="65"/>
      <c r="D177" s="65"/>
      <c r="E177" s="65"/>
      <c r="F177" s="65"/>
      <c r="G177" s="66" t="s">
        <v>82</v>
      </c>
      <c r="H177" s="67">
        <f>J166+J171</f>
        <v>0</v>
      </c>
      <c r="I177" s="66" t="s">
        <v>83</v>
      </c>
      <c r="J177" s="68">
        <f>0+J176</f>
        <v>0</v>
      </c>
      <c r="K177" s="66" t="s">
        <v>84</v>
      </c>
      <c r="L177" s="69">
        <f>L166+L171</f>
        <v>0</v>
      </c>
      <c r="M177" s="12"/>
      <c r="N177" s="2"/>
      <c r="O177" s="2"/>
      <c r="P177" s="2"/>
      <c r="Q177" s="2"/>
    </row>
    <row r="178" ht="40" customHeight="1">
      <c r="A178" s="9"/>
      <c r="B178" s="74" t="s">
        <v>220</v>
      </c>
      <c r="C178" s="1"/>
      <c r="D178" s="1"/>
      <c r="E178" s="1"/>
      <c r="F178" s="1"/>
      <c r="G178" s="1"/>
      <c r="H178" s="40"/>
      <c r="I178" s="1"/>
      <c r="J178" s="40"/>
      <c r="K178" s="1"/>
      <c r="L178" s="1"/>
      <c r="M178" s="12"/>
      <c r="N178" s="2"/>
      <c r="O178" s="2"/>
      <c r="P178" s="2"/>
      <c r="Q178" s="2"/>
    </row>
    <row r="179">
      <c r="A179" s="9"/>
      <c r="B179" s="41">
        <v>28</v>
      </c>
      <c r="C179" s="42" t="s">
        <v>221</v>
      </c>
      <c r="D179" s="42" t="s">
        <v>3</v>
      </c>
      <c r="E179" s="42" t="s">
        <v>222</v>
      </c>
      <c r="F179" s="42" t="s">
        <v>3</v>
      </c>
      <c r="G179" s="43" t="s">
        <v>108</v>
      </c>
      <c r="H179" s="44">
        <v>1450</v>
      </c>
      <c r="I179" s="25">
        <f>ROUND(0,2)</f>
        <v>0</v>
      </c>
      <c r="J179" s="45">
        <f>ROUND(I179*H179,2)</f>
        <v>0</v>
      </c>
      <c r="K179" s="46">
        <v>0.20999999999999999</v>
      </c>
      <c r="L179" s="47">
        <f>IF(ISNUMBER(K179),ROUND(J179*(K179+1),2),0)</f>
        <v>0</v>
      </c>
      <c r="M179" s="12"/>
      <c r="N179" s="2"/>
      <c r="O179" s="2"/>
      <c r="P179" s="2"/>
      <c r="Q179" s="33">
        <f>IF(ISNUMBER(K179),IF(H179&gt;0,IF(I179&gt;0,J179,0),0),0)</f>
        <v>0</v>
      </c>
      <c r="R179" s="27">
        <f>IF(ISNUMBER(K179)=FALSE,J179,0)</f>
        <v>0</v>
      </c>
    </row>
    <row r="180">
      <c r="A180" s="9"/>
      <c r="B180" s="48" t="s">
        <v>45</v>
      </c>
      <c r="C180" s="1"/>
      <c r="D180" s="1"/>
      <c r="E180" s="49" t="s">
        <v>223</v>
      </c>
      <c r="F180" s="1"/>
      <c r="G180" s="1"/>
      <c r="H180" s="40"/>
      <c r="I180" s="1"/>
      <c r="J180" s="40"/>
      <c r="K180" s="1"/>
      <c r="L180" s="1"/>
      <c r="M180" s="12"/>
      <c r="N180" s="2"/>
      <c r="O180" s="2"/>
      <c r="P180" s="2"/>
      <c r="Q180" s="2"/>
    </row>
    <row r="181">
      <c r="A181" s="9"/>
      <c r="B181" s="48" t="s">
        <v>47</v>
      </c>
      <c r="C181" s="1"/>
      <c r="D181" s="1"/>
      <c r="E181" s="49" t="s">
        <v>224</v>
      </c>
      <c r="F181" s="1"/>
      <c r="G181" s="1"/>
      <c r="H181" s="40"/>
      <c r="I181" s="1"/>
      <c r="J181" s="40"/>
      <c r="K181" s="1"/>
      <c r="L181" s="1"/>
      <c r="M181" s="12"/>
      <c r="N181" s="2"/>
      <c r="O181" s="2"/>
      <c r="P181" s="2"/>
      <c r="Q181" s="2"/>
    </row>
    <row r="182">
      <c r="A182" s="9"/>
      <c r="B182" s="48" t="s">
        <v>49</v>
      </c>
      <c r="C182" s="1"/>
      <c r="D182" s="1"/>
      <c r="E182" s="49" t="s">
        <v>225</v>
      </c>
      <c r="F182" s="1"/>
      <c r="G182" s="1"/>
      <c r="H182" s="40"/>
      <c r="I182" s="1"/>
      <c r="J182" s="40"/>
      <c r="K182" s="1"/>
      <c r="L182" s="1"/>
      <c r="M182" s="12"/>
      <c r="N182" s="2"/>
      <c r="O182" s="2"/>
      <c r="P182" s="2"/>
      <c r="Q182" s="2"/>
    </row>
    <row r="183" thickBot="1">
      <c r="A183" s="9"/>
      <c r="B183" s="50" t="s">
        <v>51</v>
      </c>
      <c r="C183" s="51"/>
      <c r="D183" s="51"/>
      <c r="E183" s="52" t="s">
        <v>52</v>
      </c>
      <c r="F183" s="51"/>
      <c r="G183" s="51"/>
      <c r="H183" s="53"/>
      <c r="I183" s="51"/>
      <c r="J183" s="53"/>
      <c r="K183" s="51"/>
      <c r="L183" s="51"/>
      <c r="M183" s="12"/>
      <c r="N183" s="2"/>
      <c r="O183" s="2"/>
      <c r="P183" s="2"/>
      <c r="Q183" s="2"/>
    </row>
    <row r="184" thickTop="1">
      <c r="A184" s="9"/>
      <c r="B184" s="41">
        <v>29</v>
      </c>
      <c r="C184" s="42" t="s">
        <v>226</v>
      </c>
      <c r="D184" s="42" t="s">
        <v>3</v>
      </c>
      <c r="E184" s="42" t="s">
        <v>227</v>
      </c>
      <c r="F184" s="42" t="s">
        <v>3</v>
      </c>
      <c r="G184" s="43" t="s">
        <v>108</v>
      </c>
      <c r="H184" s="54">
        <v>70</v>
      </c>
      <c r="I184" s="55">
        <f>ROUND(0,2)</f>
        <v>0</v>
      </c>
      <c r="J184" s="56">
        <f>ROUND(I184*H184,2)</f>
        <v>0</v>
      </c>
      <c r="K184" s="57">
        <v>0.20999999999999999</v>
      </c>
      <c r="L184" s="58">
        <f>IF(ISNUMBER(K184),ROUND(J184*(K184+1),2),0)</f>
        <v>0</v>
      </c>
      <c r="M184" s="12"/>
      <c r="N184" s="2"/>
      <c r="O184" s="2"/>
      <c r="P184" s="2"/>
      <c r="Q184" s="33">
        <f>IF(ISNUMBER(K184),IF(H184&gt;0,IF(I184&gt;0,J184,0),0),0)</f>
        <v>0</v>
      </c>
      <c r="R184" s="27">
        <f>IF(ISNUMBER(K184)=FALSE,J184,0)</f>
        <v>0</v>
      </c>
    </row>
    <row r="185">
      <c r="A185" s="9"/>
      <c r="B185" s="48" t="s">
        <v>45</v>
      </c>
      <c r="C185" s="1"/>
      <c r="D185" s="1"/>
      <c r="E185" s="49" t="s">
        <v>228</v>
      </c>
      <c r="F185" s="1"/>
      <c r="G185" s="1"/>
      <c r="H185" s="40"/>
      <c r="I185" s="1"/>
      <c r="J185" s="40"/>
      <c r="K185" s="1"/>
      <c r="L185" s="1"/>
      <c r="M185" s="12"/>
      <c r="N185" s="2"/>
      <c r="O185" s="2"/>
      <c r="P185" s="2"/>
      <c r="Q185" s="2"/>
    </row>
    <row r="186">
      <c r="A186" s="9"/>
      <c r="B186" s="48" t="s">
        <v>47</v>
      </c>
      <c r="C186" s="1"/>
      <c r="D186" s="1"/>
      <c r="E186" s="49" t="s">
        <v>229</v>
      </c>
      <c r="F186" s="1"/>
      <c r="G186" s="1"/>
      <c r="H186" s="40"/>
      <c r="I186" s="1"/>
      <c r="J186" s="40"/>
      <c r="K186" s="1"/>
      <c r="L186" s="1"/>
      <c r="M186" s="12"/>
      <c r="N186" s="2"/>
      <c r="O186" s="2"/>
      <c r="P186" s="2"/>
      <c r="Q186" s="2"/>
    </row>
    <row r="187">
      <c r="A187" s="9"/>
      <c r="B187" s="48" t="s">
        <v>49</v>
      </c>
      <c r="C187" s="1"/>
      <c r="D187" s="1"/>
      <c r="E187" s="49" t="s">
        <v>230</v>
      </c>
      <c r="F187" s="1"/>
      <c r="G187" s="1"/>
      <c r="H187" s="40"/>
      <c r="I187" s="1"/>
      <c r="J187" s="40"/>
      <c r="K187" s="1"/>
      <c r="L187" s="1"/>
      <c r="M187" s="12"/>
      <c r="N187" s="2"/>
      <c r="O187" s="2"/>
      <c r="P187" s="2"/>
      <c r="Q187" s="2"/>
    </row>
    <row r="188" thickBot="1">
      <c r="A188" s="9"/>
      <c r="B188" s="50" t="s">
        <v>51</v>
      </c>
      <c r="C188" s="51"/>
      <c r="D188" s="51"/>
      <c r="E188" s="52" t="s">
        <v>52</v>
      </c>
      <c r="F188" s="51"/>
      <c r="G188" s="51"/>
      <c r="H188" s="53"/>
      <c r="I188" s="51"/>
      <c r="J188" s="53"/>
      <c r="K188" s="51"/>
      <c r="L188" s="51"/>
      <c r="M188" s="12"/>
      <c r="N188" s="2"/>
      <c r="O188" s="2"/>
      <c r="P188" s="2"/>
      <c r="Q188" s="2"/>
    </row>
    <row r="189" thickTop="1">
      <c r="A189" s="9"/>
      <c r="B189" s="41">
        <v>30</v>
      </c>
      <c r="C189" s="42" t="s">
        <v>231</v>
      </c>
      <c r="D189" s="42" t="s">
        <v>3</v>
      </c>
      <c r="E189" s="42" t="s">
        <v>232</v>
      </c>
      <c r="F189" s="42" t="s">
        <v>3</v>
      </c>
      <c r="G189" s="43" t="s">
        <v>108</v>
      </c>
      <c r="H189" s="54">
        <v>2225</v>
      </c>
      <c r="I189" s="55">
        <f>ROUND(0,2)</f>
        <v>0</v>
      </c>
      <c r="J189" s="56">
        <f>ROUND(I189*H189,2)</f>
        <v>0</v>
      </c>
      <c r="K189" s="57">
        <v>0.20999999999999999</v>
      </c>
      <c r="L189" s="58">
        <f>IF(ISNUMBER(K189),ROUND(J189*(K189+1),2),0)</f>
        <v>0</v>
      </c>
      <c r="M189" s="12"/>
      <c r="N189" s="2"/>
      <c r="O189" s="2"/>
      <c r="P189" s="2"/>
      <c r="Q189" s="33">
        <f>IF(ISNUMBER(K189),IF(H189&gt;0,IF(I189&gt;0,J189,0),0),0)</f>
        <v>0</v>
      </c>
      <c r="R189" s="27">
        <f>IF(ISNUMBER(K189)=FALSE,J189,0)</f>
        <v>0</v>
      </c>
    </row>
    <row r="190">
      <c r="A190" s="9"/>
      <c r="B190" s="48" t="s">
        <v>45</v>
      </c>
      <c r="C190" s="1"/>
      <c r="D190" s="1"/>
      <c r="E190" s="49" t="s">
        <v>233</v>
      </c>
      <c r="F190" s="1"/>
      <c r="G190" s="1"/>
      <c r="H190" s="40"/>
      <c r="I190" s="1"/>
      <c r="J190" s="40"/>
      <c r="K190" s="1"/>
      <c r="L190" s="1"/>
      <c r="M190" s="12"/>
      <c r="N190" s="2"/>
      <c r="O190" s="2"/>
      <c r="P190" s="2"/>
      <c r="Q190" s="2"/>
    </row>
    <row r="191">
      <c r="A191" s="9"/>
      <c r="B191" s="48" t="s">
        <v>47</v>
      </c>
      <c r="C191" s="1"/>
      <c r="D191" s="1"/>
      <c r="E191" s="49" t="s">
        <v>234</v>
      </c>
      <c r="F191" s="1"/>
      <c r="G191" s="1"/>
      <c r="H191" s="40"/>
      <c r="I191" s="1"/>
      <c r="J191" s="40"/>
      <c r="K191" s="1"/>
      <c r="L191" s="1"/>
      <c r="M191" s="12"/>
      <c r="N191" s="2"/>
      <c r="O191" s="2"/>
      <c r="P191" s="2"/>
      <c r="Q191" s="2"/>
    </row>
    <row r="192">
      <c r="A192" s="9"/>
      <c r="B192" s="48" t="s">
        <v>49</v>
      </c>
      <c r="C192" s="1"/>
      <c r="D192" s="1"/>
      <c r="E192" s="49" t="s">
        <v>235</v>
      </c>
      <c r="F192" s="1"/>
      <c r="G192" s="1"/>
      <c r="H192" s="40"/>
      <c r="I192" s="1"/>
      <c r="J192" s="40"/>
      <c r="K192" s="1"/>
      <c r="L192" s="1"/>
      <c r="M192" s="12"/>
      <c r="N192" s="2"/>
      <c r="O192" s="2"/>
      <c r="P192" s="2"/>
      <c r="Q192" s="2"/>
    </row>
    <row r="193" thickBot="1">
      <c r="A193" s="9"/>
      <c r="B193" s="50" t="s">
        <v>51</v>
      </c>
      <c r="C193" s="51"/>
      <c r="D193" s="51"/>
      <c r="E193" s="52" t="s">
        <v>52</v>
      </c>
      <c r="F193" s="51"/>
      <c r="G193" s="51"/>
      <c r="H193" s="53"/>
      <c r="I193" s="51"/>
      <c r="J193" s="53"/>
      <c r="K193" s="51"/>
      <c r="L193" s="51"/>
      <c r="M193" s="12"/>
      <c r="N193" s="2"/>
      <c r="O193" s="2"/>
      <c r="P193" s="2"/>
      <c r="Q193" s="2"/>
    </row>
    <row r="194" thickTop="1">
      <c r="A194" s="9"/>
      <c r="B194" s="41">
        <v>31</v>
      </c>
      <c r="C194" s="42" t="s">
        <v>236</v>
      </c>
      <c r="D194" s="42" t="s">
        <v>102</v>
      </c>
      <c r="E194" s="42" t="s">
        <v>237</v>
      </c>
      <c r="F194" s="42" t="s">
        <v>3</v>
      </c>
      <c r="G194" s="43" t="s">
        <v>108</v>
      </c>
      <c r="H194" s="54">
        <v>62</v>
      </c>
      <c r="I194" s="55">
        <f>ROUND(0,2)</f>
        <v>0</v>
      </c>
      <c r="J194" s="56">
        <f>ROUND(I194*H194,2)</f>
        <v>0</v>
      </c>
      <c r="K194" s="57">
        <v>0.20999999999999999</v>
      </c>
      <c r="L194" s="58">
        <f>IF(ISNUMBER(K194),ROUND(J194*(K194+1),2),0)</f>
        <v>0</v>
      </c>
      <c r="M194" s="12"/>
      <c r="N194" s="2"/>
      <c r="O194" s="2"/>
      <c r="P194" s="2"/>
      <c r="Q194" s="33">
        <f>IF(ISNUMBER(K194),IF(H194&gt;0,IF(I194&gt;0,J194,0),0),0)</f>
        <v>0</v>
      </c>
      <c r="R194" s="27">
        <f>IF(ISNUMBER(K194)=FALSE,J194,0)</f>
        <v>0</v>
      </c>
    </row>
    <row r="195">
      <c r="A195" s="9"/>
      <c r="B195" s="48" t="s">
        <v>45</v>
      </c>
      <c r="C195" s="1"/>
      <c r="D195" s="1"/>
      <c r="E195" s="49" t="s">
        <v>238</v>
      </c>
      <c r="F195" s="1"/>
      <c r="G195" s="1"/>
      <c r="H195" s="40"/>
      <c r="I195" s="1"/>
      <c r="J195" s="40"/>
      <c r="K195" s="1"/>
      <c r="L195" s="1"/>
      <c r="M195" s="12"/>
      <c r="N195" s="2"/>
      <c r="O195" s="2"/>
      <c r="P195" s="2"/>
      <c r="Q195" s="2"/>
    </row>
    <row r="196">
      <c r="A196" s="9"/>
      <c r="B196" s="48" t="s">
        <v>47</v>
      </c>
      <c r="C196" s="1"/>
      <c r="D196" s="1"/>
      <c r="E196" s="49" t="s">
        <v>239</v>
      </c>
      <c r="F196" s="1"/>
      <c r="G196" s="1"/>
      <c r="H196" s="40"/>
      <c r="I196" s="1"/>
      <c r="J196" s="40"/>
      <c r="K196" s="1"/>
      <c r="L196" s="1"/>
      <c r="M196" s="12"/>
      <c r="N196" s="2"/>
      <c r="O196" s="2"/>
      <c r="P196" s="2"/>
      <c r="Q196" s="2"/>
    </row>
    <row r="197">
      <c r="A197" s="9"/>
      <c r="B197" s="48" t="s">
        <v>49</v>
      </c>
      <c r="C197" s="1"/>
      <c r="D197" s="1"/>
      <c r="E197" s="49" t="s">
        <v>235</v>
      </c>
      <c r="F197" s="1"/>
      <c r="G197" s="1"/>
      <c r="H197" s="40"/>
      <c r="I197" s="1"/>
      <c r="J197" s="40"/>
      <c r="K197" s="1"/>
      <c r="L197" s="1"/>
      <c r="M197" s="12"/>
      <c r="N197" s="2"/>
      <c r="O197" s="2"/>
      <c r="P197" s="2"/>
      <c r="Q197" s="2"/>
    </row>
    <row r="198" thickBot="1">
      <c r="A198" s="9"/>
      <c r="B198" s="50" t="s">
        <v>51</v>
      </c>
      <c r="C198" s="51"/>
      <c r="D198" s="51"/>
      <c r="E198" s="52" t="s">
        <v>52</v>
      </c>
      <c r="F198" s="51"/>
      <c r="G198" s="51"/>
      <c r="H198" s="53"/>
      <c r="I198" s="51"/>
      <c r="J198" s="53"/>
      <c r="K198" s="51"/>
      <c r="L198" s="51"/>
      <c r="M198" s="12"/>
      <c r="N198" s="2"/>
      <c r="O198" s="2"/>
      <c r="P198" s="2"/>
      <c r="Q198" s="2"/>
    </row>
    <row r="199" thickTop="1">
      <c r="A199" s="9"/>
      <c r="B199" s="41">
        <v>32</v>
      </c>
      <c r="C199" s="42" t="s">
        <v>240</v>
      </c>
      <c r="D199" s="42" t="s">
        <v>3</v>
      </c>
      <c r="E199" s="42" t="s">
        <v>241</v>
      </c>
      <c r="F199" s="42" t="s">
        <v>3</v>
      </c>
      <c r="G199" s="43" t="s">
        <v>108</v>
      </c>
      <c r="H199" s="54">
        <v>1700</v>
      </c>
      <c r="I199" s="55">
        <f>ROUND(0,2)</f>
        <v>0</v>
      </c>
      <c r="J199" s="56">
        <f>ROUND(I199*H199,2)</f>
        <v>0</v>
      </c>
      <c r="K199" s="57">
        <v>0.20999999999999999</v>
      </c>
      <c r="L199" s="58">
        <f>IF(ISNUMBER(K199),ROUND(J199*(K199+1),2),0)</f>
        <v>0</v>
      </c>
      <c r="M199" s="12"/>
      <c r="N199" s="2"/>
      <c r="O199" s="2"/>
      <c r="P199" s="2"/>
      <c r="Q199" s="33">
        <f>IF(ISNUMBER(K199),IF(H199&gt;0,IF(I199&gt;0,J199,0),0),0)</f>
        <v>0</v>
      </c>
      <c r="R199" s="27">
        <f>IF(ISNUMBER(K199)=FALSE,J199,0)</f>
        <v>0</v>
      </c>
    </row>
    <row r="200">
      <c r="A200" s="9"/>
      <c r="B200" s="48" t="s">
        <v>45</v>
      </c>
      <c r="C200" s="1"/>
      <c r="D200" s="1"/>
      <c r="E200" s="49" t="s">
        <v>242</v>
      </c>
      <c r="F200" s="1"/>
      <c r="G200" s="1"/>
      <c r="H200" s="40"/>
      <c r="I200" s="1"/>
      <c r="J200" s="40"/>
      <c r="K200" s="1"/>
      <c r="L200" s="1"/>
      <c r="M200" s="12"/>
      <c r="N200" s="2"/>
      <c r="O200" s="2"/>
      <c r="P200" s="2"/>
      <c r="Q200" s="2"/>
    </row>
    <row r="201">
      <c r="A201" s="9"/>
      <c r="B201" s="48" t="s">
        <v>47</v>
      </c>
      <c r="C201" s="1"/>
      <c r="D201" s="1"/>
      <c r="E201" s="49" t="s">
        <v>243</v>
      </c>
      <c r="F201" s="1"/>
      <c r="G201" s="1"/>
      <c r="H201" s="40"/>
      <c r="I201" s="1"/>
      <c r="J201" s="40"/>
      <c r="K201" s="1"/>
      <c r="L201" s="1"/>
      <c r="M201" s="12"/>
      <c r="N201" s="2"/>
      <c r="O201" s="2"/>
      <c r="P201" s="2"/>
      <c r="Q201" s="2"/>
    </row>
    <row r="202">
      <c r="A202" s="9"/>
      <c r="B202" s="48" t="s">
        <v>49</v>
      </c>
      <c r="C202" s="1"/>
      <c r="D202" s="1"/>
      <c r="E202" s="49" t="s">
        <v>244</v>
      </c>
      <c r="F202" s="1"/>
      <c r="G202" s="1"/>
      <c r="H202" s="40"/>
      <c r="I202" s="1"/>
      <c r="J202" s="40"/>
      <c r="K202" s="1"/>
      <c r="L202" s="1"/>
      <c r="M202" s="12"/>
      <c r="N202" s="2"/>
      <c r="O202" s="2"/>
      <c r="P202" s="2"/>
      <c r="Q202" s="2"/>
    </row>
    <row r="203" thickBot="1">
      <c r="A203" s="9"/>
      <c r="B203" s="50" t="s">
        <v>51</v>
      </c>
      <c r="C203" s="51"/>
      <c r="D203" s="51"/>
      <c r="E203" s="52" t="s">
        <v>52</v>
      </c>
      <c r="F203" s="51"/>
      <c r="G203" s="51"/>
      <c r="H203" s="53"/>
      <c r="I203" s="51"/>
      <c r="J203" s="53"/>
      <c r="K203" s="51"/>
      <c r="L203" s="51"/>
      <c r="M203" s="12"/>
      <c r="N203" s="2"/>
      <c r="O203" s="2"/>
      <c r="P203" s="2"/>
      <c r="Q203" s="2"/>
    </row>
    <row r="204" thickTop="1">
      <c r="A204" s="9"/>
      <c r="B204" s="41">
        <v>33</v>
      </c>
      <c r="C204" s="42" t="s">
        <v>245</v>
      </c>
      <c r="D204" s="42" t="s">
        <v>3</v>
      </c>
      <c r="E204" s="42" t="s">
        <v>246</v>
      </c>
      <c r="F204" s="42" t="s">
        <v>3</v>
      </c>
      <c r="G204" s="43" t="s">
        <v>108</v>
      </c>
      <c r="H204" s="54">
        <v>533.33299999999997</v>
      </c>
      <c r="I204" s="55">
        <f>ROUND(0,2)</f>
        <v>0</v>
      </c>
      <c r="J204" s="56">
        <f>ROUND(I204*H204,2)</f>
        <v>0</v>
      </c>
      <c r="K204" s="57">
        <v>0.20999999999999999</v>
      </c>
      <c r="L204" s="58">
        <f>IF(ISNUMBER(K204),ROUND(J204*(K204+1),2),0)</f>
        <v>0</v>
      </c>
      <c r="M204" s="12"/>
      <c r="N204" s="2"/>
      <c r="O204" s="2"/>
      <c r="P204" s="2"/>
      <c r="Q204" s="33">
        <f>IF(ISNUMBER(K204),IF(H204&gt;0,IF(I204&gt;0,J204,0),0),0)</f>
        <v>0</v>
      </c>
      <c r="R204" s="27">
        <f>IF(ISNUMBER(K204)=FALSE,J204,0)</f>
        <v>0</v>
      </c>
    </row>
    <row r="205">
      <c r="A205" s="9"/>
      <c r="B205" s="48" t="s">
        <v>45</v>
      </c>
      <c r="C205" s="1"/>
      <c r="D205" s="1"/>
      <c r="E205" s="49" t="s">
        <v>247</v>
      </c>
      <c r="F205" s="1"/>
      <c r="G205" s="1"/>
      <c r="H205" s="40"/>
      <c r="I205" s="1"/>
      <c r="J205" s="40"/>
      <c r="K205" s="1"/>
      <c r="L205" s="1"/>
      <c r="M205" s="12"/>
      <c r="N205" s="2"/>
      <c r="O205" s="2"/>
      <c r="P205" s="2"/>
      <c r="Q205" s="2"/>
    </row>
    <row r="206">
      <c r="A206" s="9"/>
      <c r="B206" s="48" t="s">
        <v>47</v>
      </c>
      <c r="C206" s="1"/>
      <c r="D206" s="1"/>
      <c r="E206" s="49" t="s">
        <v>248</v>
      </c>
      <c r="F206" s="1"/>
      <c r="G206" s="1"/>
      <c r="H206" s="40"/>
      <c r="I206" s="1"/>
      <c r="J206" s="40"/>
      <c r="K206" s="1"/>
      <c r="L206" s="1"/>
      <c r="M206" s="12"/>
      <c r="N206" s="2"/>
      <c r="O206" s="2"/>
      <c r="P206" s="2"/>
      <c r="Q206" s="2"/>
    </row>
    <row r="207">
      <c r="A207" s="9"/>
      <c r="B207" s="48" t="s">
        <v>49</v>
      </c>
      <c r="C207" s="1"/>
      <c r="D207" s="1"/>
      <c r="E207" s="49" t="s">
        <v>249</v>
      </c>
      <c r="F207" s="1"/>
      <c r="G207" s="1"/>
      <c r="H207" s="40"/>
      <c r="I207" s="1"/>
      <c r="J207" s="40"/>
      <c r="K207" s="1"/>
      <c r="L207" s="1"/>
      <c r="M207" s="12"/>
      <c r="N207" s="2"/>
      <c r="O207" s="2"/>
      <c r="P207" s="2"/>
      <c r="Q207" s="2"/>
    </row>
    <row r="208" thickBot="1">
      <c r="A208" s="9"/>
      <c r="B208" s="50" t="s">
        <v>51</v>
      </c>
      <c r="C208" s="51"/>
      <c r="D208" s="51"/>
      <c r="E208" s="52" t="s">
        <v>52</v>
      </c>
      <c r="F208" s="51"/>
      <c r="G208" s="51"/>
      <c r="H208" s="53"/>
      <c r="I208" s="51"/>
      <c r="J208" s="53"/>
      <c r="K208" s="51"/>
      <c r="L208" s="51"/>
      <c r="M208" s="12"/>
      <c r="N208" s="2"/>
      <c r="O208" s="2"/>
      <c r="P208" s="2"/>
      <c r="Q208" s="2"/>
    </row>
    <row r="209" thickTop="1">
      <c r="A209" s="9"/>
      <c r="B209" s="41">
        <v>34</v>
      </c>
      <c r="C209" s="42" t="s">
        <v>250</v>
      </c>
      <c r="D209" s="42" t="s">
        <v>3</v>
      </c>
      <c r="E209" s="42" t="s">
        <v>251</v>
      </c>
      <c r="F209" s="42" t="s">
        <v>3</v>
      </c>
      <c r="G209" s="43" t="s">
        <v>108</v>
      </c>
      <c r="H209" s="54">
        <v>540</v>
      </c>
      <c r="I209" s="55">
        <f>ROUND(0,2)</f>
        <v>0</v>
      </c>
      <c r="J209" s="56">
        <f>ROUND(I209*H209,2)</f>
        <v>0</v>
      </c>
      <c r="K209" s="57">
        <v>0.20999999999999999</v>
      </c>
      <c r="L209" s="58">
        <f>IF(ISNUMBER(K209),ROUND(J209*(K209+1),2),0)</f>
        <v>0</v>
      </c>
      <c r="M209" s="12"/>
      <c r="N209" s="2"/>
      <c r="O209" s="2"/>
      <c r="P209" s="2"/>
      <c r="Q209" s="33">
        <f>IF(ISNUMBER(K209),IF(H209&gt;0,IF(I209&gt;0,J209,0),0),0)</f>
        <v>0</v>
      </c>
      <c r="R209" s="27">
        <f>IF(ISNUMBER(K209)=FALSE,J209,0)</f>
        <v>0</v>
      </c>
    </row>
    <row r="210">
      <c r="A210" s="9"/>
      <c r="B210" s="48" t="s">
        <v>45</v>
      </c>
      <c r="C210" s="1"/>
      <c r="D210" s="1"/>
      <c r="E210" s="49" t="s">
        <v>252</v>
      </c>
      <c r="F210" s="1"/>
      <c r="G210" s="1"/>
      <c r="H210" s="40"/>
      <c r="I210" s="1"/>
      <c r="J210" s="40"/>
      <c r="K210" s="1"/>
      <c r="L210" s="1"/>
      <c r="M210" s="12"/>
      <c r="N210" s="2"/>
      <c r="O210" s="2"/>
      <c r="P210" s="2"/>
      <c r="Q210" s="2"/>
    </row>
    <row r="211">
      <c r="A211" s="9"/>
      <c r="B211" s="48" t="s">
        <v>47</v>
      </c>
      <c r="C211" s="1"/>
      <c r="D211" s="1"/>
      <c r="E211" s="49" t="s">
        <v>253</v>
      </c>
      <c r="F211" s="1"/>
      <c r="G211" s="1"/>
      <c r="H211" s="40"/>
      <c r="I211" s="1"/>
      <c r="J211" s="40"/>
      <c r="K211" s="1"/>
      <c r="L211" s="1"/>
      <c r="M211" s="12"/>
      <c r="N211" s="2"/>
      <c r="O211" s="2"/>
      <c r="P211" s="2"/>
      <c r="Q211" s="2"/>
    </row>
    <row r="212">
      <c r="A212" s="9"/>
      <c r="B212" s="48" t="s">
        <v>49</v>
      </c>
      <c r="C212" s="1"/>
      <c r="D212" s="1"/>
      <c r="E212" s="49" t="s">
        <v>249</v>
      </c>
      <c r="F212" s="1"/>
      <c r="G212" s="1"/>
      <c r="H212" s="40"/>
      <c r="I212" s="1"/>
      <c r="J212" s="40"/>
      <c r="K212" s="1"/>
      <c r="L212" s="1"/>
      <c r="M212" s="12"/>
      <c r="N212" s="2"/>
      <c r="O212" s="2"/>
      <c r="P212" s="2"/>
      <c r="Q212" s="2"/>
    </row>
    <row r="213" thickBot="1">
      <c r="A213" s="9"/>
      <c r="B213" s="50" t="s">
        <v>51</v>
      </c>
      <c r="C213" s="51"/>
      <c r="D213" s="51"/>
      <c r="E213" s="52" t="s">
        <v>52</v>
      </c>
      <c r="F213" s="51"/>
      <c r="G213" s="51"/>
      <c r="H213" s="53"/>
      <c r="I213" s="51"/>
      <c r="J213" s="53"/>
      <c r="K213" s="51"/>
      <c r="L213" s="51"/>
      <c r="M213" s="12"/>
      <c r="N213" s="2"/>
      <c r="O213" s="2"/>
      <c r="P213" s="2"/>
      <c r="Q213" s="2"/>
    </row>
    <row r="214" thickTop="1">
      <c r="A214" s="9"/>
      <c r="B214" s="41">
        <v>35</v>
      </c>
      <c r="C214" s="42" t="s">
        <v>254</v>
      </c>
      <c r="D214" s="42" t="s">
        <v>3</v>
      </c>
      <c r="E214" s="42" t="s">
        <v>255</v>
      </c>
      <c r="F214" s="42" t="s">
        <v>3</v>
      </c>
      <c r="G214" s="43" t="s">
        <v>108</v>
      </c>
      <c r="H214" s="54">
        <v>66.667000000000002</v>
      </c>
      <c r="I214" s="55">
        <f>ROUND(0,2)</f>
        <v>0</v>
      </c>
      <c r="J214" s="56">
        <f>ROUND(I214*H214,2)</f>
        <v>0</v>
      </c>
      <c r="K214" s="57">
        <v>0.20999999999999999</v>
      </c>
      <c r="L214" s="58">
        <f>IF(ISNUMBER(K214),ROUND(J214*(K214+1),2),0)</f>
        <v>0</v>
      </c>
      <c r="M214" s="12"/>
      <c r="N214" s="2"/>
      <c r="O214" s="2"/>
      <c r="P214" s="2"/>
      <c r="Q214" s="33">
        <f>IF(ISNUMBER(K214),IF(H214&gt;0,IF(I214&gt;0,J214,0),0),0)</f>
        <v>0</v>
      </c>
      <c r="R214" s="27">
        <f>IF(ISNUMBER(K214)=FALSE,J214,0)</f>
        <v>0</v>
      </c>
    </row>
    <row r="215">
      <c r="A215" s="9"/>
      <c r="B215" s="48" t="s">
        <v>45</v>
      </c>
      <c r="C215" s="1"/>
      <c r="D215" s="1"/>
      <c r="E215" s="49" t="s">
        <v>256</v>
      </c>
      <c r="F215" s="1"/>
      <c r="G215" s="1"/>
      <c r="H215" s="40"/>
      <c r="I215" s="1"/>
      <c r="J215" s="40"/>
      <c r="K215" s="1"/>
      <c r="L215" s="1"/>
      <c r="M215" s="12"/>
      <c r="N215" s="2"/>
      <c r="O215" s="2"/>
      <c r="P215" s="2"/>
      <c r="Q215" s="2"/>
    </row>
    <row r="216">
      <c r="A216" s="9"/>
      <c r="B216" s="48" t="s">
        <v>47</v>
      </c>
      <c r="C216" s="1"/>
      <c r="D216" s="1"/>
      <c r="E216" s="49" t="s">
        <v>257</v>
      </c>
      <c r="F216" s="1"/>
      <c r="G216" s="1"/>
      <c r="H216" s="40"/>
      <c r="I216" s="1"/>
      <c r="J216" s="40"/>
      <c r="K216" s="1"/>
      <c r="L216" s="1"/>
      <c r="M216" s="12"/>
      <c r="N216" s="2"/>
      <c r="O216" s="2"/>
      <c r="P216" s="2"/>
      <c r="Q216" s="2"/>
    </row>
    <row r="217">
      <c r="A217" s="9"/>
      <c r="B217" s="48" t="s">
        <v>49</v>
      </c>
      <c r="C217" s="1"/>
      <c r="D217" s="1"/>
      <c r="E217" s="49" t="s">
        <v>249</v>
      </c>
      <c r="F217" s="1"/>
      <c r="G217" s="1"/>
      <c r="H217" s="40"/>
      <c r="I217" s="1"/>
      <c r="J217" s="40"/>
      <c r="K217" s="1"/>
      <c r="L217" s="1"/>
      <c r="M217" s="12"/>
      <c r="N217" s="2"/>
      <c r="O217" s="2"/>
      <c r="P217" s="2"/>
      <c r="Q217" s="2"/>
    </row>
    <row r="218" thickBot="1">
      <c r="A218" s="9"/>
      <c r="B218" s="50" t="s">
        <v>51</v>
      </c>
      <c r="C218" s="51"/>
      <c r="D218" s="51"/>
      <c r="E218" s="52" t="s">
        <v>52</v>
      </c>
      <c r="F218" s="51"/>
      <c r="G218" s="51"/>
      <c r="H218" s="53"/>
      <c r="I218" s="51"/>
      <c r="J218" s="53"/>
      <c r="K218" s="51"/>
      <c r="L218" s="51"/>
      <c r="M218" s="12"/>
      <c r="N218" s="2"/>
      <c r="O218" s="2"/>
      <c r="P218" s="2"/>
      <c r="Q218" s="2"/>
    </row>
    <row r="219" thickTop="1">
      <c r="A219" s="9"/>
      <c r="B219" s="41">
        <v>36</v>
      </c>
      <c r="C219" s="42" t="s">
        <v>258</v>
      </c>
      <c r="D219" s="42" t="s">
        <v>3</v>
      </c>
      <c r="E219" s="42" t="s">
        <v>259</v>
      </c>
      <c r="F219" s="42" t="s">
        <v>3</v>
      </c>
      <c r="G219" s="43" t="s">
        <v>143</v>
      </c>
      <c r="H219" s="54">
        <v>15</v>
      </c>
      <c r="I219" s="55">
        <f>ROUND(0,2)</f>
        <v>0</v>
      </c>
      <c r="J219" s="56">
        <f>ROUND(I219*H219,2)</f>
        <v>0</v>
      </c>
      <c r="K219" s="57">
        <v>0.20999999999999999</v>
      </c>
      <c r="L219" s="58">
        <f>IF(ISNUMBER(K219),ROUND(J219*(K219+1),2),0)</f>
        <v>0</v>
      </c>
      <c r="M219" s="12"/>
      <c r="N219" s="2"/>
      <c r="O219" s="2"/>
      <c r="P219" s="2"/>
      <c r="Q219" s="33">
        <f>IF(ISNUMBER(K219),IF(H219&gt;0,IF(I219&gt;0,J219,0),0),0)</f>
        <v>0</v>
      </c>
      <c r="R219" s="27">
        <f>IF(ISNUMBER(K219)=FALSE,J219,0)</f>
        <v>0</v>
      </c>
    </row>
    <row r="220">
      <c r="A220" s="9"/>
      <c r="B220" s="48" t="s">
        <v>45</v>
      </c>
      <c r="C220" s="1"/>
      <c r="D220" s="1"/>
      <c r="E220" s="49" t="s">
        <v>260</v>
      </c>
      <c r="F220" s="1"/>
      <c r="G220" s="1"/>
      <c r="H220" s="40"/>
      <c r="I220" s="1"/>
      <c r="J220" s="40"/>
      <c r="K220" s="1"/>
      <c r="L220" s="1"/>
      <c r="M220" s="12"/>
      <c r="N220" s="2"/>
      <c r="O220" s="2"/>
      <c r="P220" s="2"/>
      <c r="Q220" s="2"/>
    </row>
    <row r="221">
      <c r="A221" s="9"/>
      <c r="B221" s="48" t="s">
        <v>47</v>
      </c>
      <c r="C221" s="1"/>
      <c r="D221" s="1"/>
      <c r="E221" s="49" t="s">
        <v>261</v>
      </c>
      <c r="F221" s="1"/>
      <c r="G221" s="1"/>
      <c r="H221" s="40"/>
      <c r="I221" s="1"/>
      <c r="J221" s="40"/>
      <c r="K221" s="1"/>
      <c r="L221" s="1"/>
      <c r="M221" s="12"/>
      <c r="N221" s="2"/>
      <c r="O221" s="2"/>
      <c r="P221" s="2"/>
      <c r="Q221" s="2"/>
    </row>
    <row r="222">
      <c r="A222" s="9"/>
      <c r="B222" s="48" t="s">
        <v>49</v>
      </c>
      <c r="C222" s="1"/>
      <c r="D222" s="1"/>
      <c r="E222" s="49" t="s">
        <v>262</v>
      </c>
      <c r="F222" s="1"/>
      <c r="G222" s="1"/>
      <c r="H222" s="40"/>
      <c r="I222" s="1"/>
      <c r="J222" s="40"/>
      <c r="K222" s="1"/>
      <c r="L222" s="1"/>
      <c r="M222" s="12"/>
      <c r="N222" s="2"/>
      <c r="O222" s="2"/>
      <c r="P222" s="2"/>
      <c r="Q222" s="2"/>
    </row>
    <row r="223" thickBot="1">
      <c r="A223" s="9"/>
      <c r="B223" s="50" t="s">
        <v>51</v>
      </c>
      <c r="C223" s="51"/>
      <c r="D223" s="51"/>
      <c r="E223" s="52" t="s">
        <v>52</v>
      </c>
      <c r="F223" s="51"/>
      <c r="G223" s="51"/>
      <c r="H223" s="53"/>
      <c r="I223" s="51"/>
      <c r="J223" s="53"/>
      <c r="K223" s="51"/>
      <c r="L223" s="51"/>
      <c r="M223" s="12"/>
      <c r="N223" s="2"/>
      <c r="O223" s="2"/>
      <c r="P223" s="2"/>
      <c r="Q223" s="2"/>
    </row>
    <row r="224" thickTop="1">
      <c r="A224" s="9"/>
      <c r="B224" s="41">
        <v>37</v>
      </c>
      <c r="C224" s="42" t="s">
        <v>263</v>
      </c>
      <c r="D224" s="42" t="s">
        <v>3</v>
      </c>
      <c r="E224" s="42" t="s">
        <v>264</v>
      </c>
      <c r="F224" s="42" t="s">
        <v>3</v>
      </c>
      <c r="G224" s="43" t="s">
        <v>143</v>
      </c>
      <c r="H224" s="54">
        <v>360</v>
      </c>
      <c r="I224" s="55">
        <f>ROUND(0,2)</f>
        <v>0</v>
      </c>
      <c r="J224" s="56">
        <f>ROUND(I224*H224,2)</f>
        <v>0</v>
      </c>
      <c r="K224" s="57">
        <v>0.20999999999999999</v>
      </c>
      <c r="L224" s="58">
        <f>IF(ISNUMBER(K224),ROUND(J224*(K224+1),2),0)</f>
        <v>0</v>
      </c>
      <c r="M224" s="12"/>
      <c r="N224" s="2"/>
      <c r="O224" s="2"/>
      <c r="P224" s="2"/>
      <c r="Q224" s="33">
        <f>IF(ISNUMBER(K224),IF(H224&gt;0,IF(I224&gt;0,J224,0),0),0)</f>
        <v>0</v>
      </c>
      <c r="R224" s="27">
        <f>IF(ISNUMBER(K224)=FALSE,J224,0)</f>
        <v>0</v>
      </c>
    </row>
    <row r="225">
      <c r="A225" s="9"/>
      <c r="B225" s="48" t="s">
        <v>45</v>
      </c>
      <c r="C225" s="1"/>
      <c r="D225" s="1"/>
      <c r="E225" s="49" t="s">
        <v>265</v>
      </c>
      <c r="F225" s="1"/>
      <c r="G225" s="1"/>
      <c r="H225" s="40"/>
      <c r="I225" s="1"/>
      <c r="J225" s="40"/>
      <c r="K225" s="1"/>
      <c r="L225" s="1"/>
      <c r="M225" s="12"/>
      <c r="N225" s="2"/>
      <c r="O225" s="2"/>
      <c r="P225" s="2"/>
      <c r="Q225" s="2"/>
    </row>
    <row r="226">
      <c r="A226" s="9"/>
      <c r="B226" s="48" t="s">
        <v>47</v>
      </c>
      <c r="C226" s="1"/>
      <c r="D226" s="1"/>
      <c r="E226" s="49" t="s">
        <v>266</v>
      </c>
      <c r="F226" s="1"/>
      <c r="G226" s="1"/>
      <c r="H226" s="40"/>
      <c r="I226" s="1"/>
      <c r="J226" s="40"/>
      <c r="K226" s="1"/>
      <c r="L226" s="1"/>
      <c r="M226" s="12"/>
      <c r="N226" s="2"/>
      <c r="O226" s="2"/>
      <c r="P226" s="2"/>
      <c r="Q226" s="2"/>
    </row>
    <row r="227">
      <c r="A227" s="9"/>
      <c r="B227" s="48" t="s">
        <v>49</v>
      </c>
      <c r="C227" s="1"/>
      <c r="D227" s="1"/>
      <c r="E227" s="49" t="s">
        <v>267</v>
      </c>
      <c r="F227" s="1"/>
      <c r="G227" s="1"/>
      <c r="H227" s="40"/>
      <c r="I227" s="1"/>
      <c r="J227" s="40"/>
      <c r="K227" s="1"/>
      <c r="L227" s="1"/>
      <c r="M227" s="12"/>
      <c r="N227" s="2"/>
      <c r="O227" s="2"/>
      <c r="P227" s="2"/>
      <c r="Q227" s="2"/>
    </row>
    <row r="228" thickBot="1">
      <c r="A228" s="9"/>
      <c r="B228" s="50" t="s">
        <v>51</v>
      </c>
      <c r="C228" s="51"/>
      <c r="D228" s="51"/>
      <c r="E228" s="52" t="s">
        <v>52</v>
      </c>
      <c r="F228" s="51"/>
      <c r="G228" s="51"/>
      <c r="H228" s="53"/>
      <c r="I228" s="51"/>
      <c r="J228" s="53"/>
      <c r="K228" s="51"/>
      <c r="L228" s="51"/>
      <c r="M228" s="12"/>
      <c r="N228" s="2"/>
      <c r="O228" s="2"/>
      <c r="P228" s="2"/>
      <c r="Q228" s="2"/>
    </row>
    <row r="229" thickTop="1">
      <c r="A229" s="9"/>
      <c r="B229" s="41">
        <v>38</v>
      </c>
      <c r="C229" s="42" t="s">
        <v>268</v>
      </c>
      <c r="D229" s="42" t="s">
        <v>3</v>
      </c>
      <c r="E229" s="42" t="s">
        <v>269</v>
      </c>
      <c r="F229" s="42" t="s">
        <v>3</v>
      </c>
      <c r="G229" s="43" t="s">
        <v>143</v>
      </c>
      <c r="H229" s="54">
        <v>412</v>
      </c>
      <c r="I229" s="55">
        <f>ROUND(0,2)</f>
        <v>0</v>
      </c>
      <c r="J229" s="56">
        <f>ROUND(I229*H229,2)</f>
        <v>0</v>
      </c>
      <c r="K229" s="57">
        <v>0.20999999999999999</v>
      </c>
      <c r="L229" s="58">
        <f>IF(ISNUMBER(K229),ROUND(J229*(K229+1),2),0)</f>
        <v>0</v>
      </c>
      <c r="M229" s="12"/>
      <c r="N229" s="2"/>
      <c r="O229" s="2"/>
      <c r="P229" s="2"/>
      <c r="Q229" s="33">
        <f>IF(ISNUMBER(K229),IF(H229&gt;0,IF(I229&gt;0,J229,0),0),0)</f>
        <v>0</v>
      </c>
      <c r="R229" s="27">
        <f>IF(ISNUMBER(K229)=FALSE,J229,0)</f>
        <v>0</v>
      </c>
    </row>
    <row r="230">
      <c r="A230" s="9"/>
      <c r="B230" s="48" t="s">
        <v>45</v>
      </c>
      <c r="C230" s="1"/>
      <c r="D230" s="1"/>
      <c r="E230" s="49" t="s">
        <v>270</v>
      </c>
      <c r="F230" s="1"/>
      <c r="G230" s="1"/>
      <c r="H230" s="40"/>
      <c r="I230" s="1"/>
      <c r="J230" s="40"/>
      <c r="K230" s="1"/>
      <c r="L230" s="1"/>
      <c r="M230" s="12"/>
      <c r="N230" s="2"/>
      <c r="O230" s="2"/>
      <c r="P230" s="2"/>
      <c r="Q230" s="2"/>
    </row>
    <row r="231">
      <c r="A231" s="9"/>
      <c r="B231" s="48" t="s">
        <v>47</v>
      </c>
      <c r="C231" s="1"/>
      <c r="D231" s="1"/>
      <c r="E231" s="49" t="s">
        <v>271</v>
      </c>
      <c r="F231" s="1"/>
      <c r="G231" s="1"/>
      <c r="H231" s="40"/>
      <c r="I231" s="1"/>
      <c r="J231" s="40"/>
      <c r="K231" s="1"/>
      <c r="L231" s="1"/>
      <c r="M231" s="12"/>
      <c r="N231" s="2"/>
      <c r="O231" s="2"/>
      <c r="P231" s="2"/>
      <c r="Q231" s="2"/>
    </row>
    <row r="232">
      <c r="A232" s="9"/>
      <c r="B232" s="48" t="s">
        <v>49</v>
      </c>
      <c r="C232" s="1"/>
      <c r="D232" s="1"/>
      <c r="E232" s="49" t="s">
        <v>267</v>
      </c>
      <c r="F232" s="1"/>
      <c r="G232" s="1"/>
      <c r="H232" s="40"/>
      <c r="I232" s="1"/>
      <c r="J232" s="40"/>
      <c r="K232" s="1"/>
      <c r="L232" s="1"/>
      <c r="M232" s="12"/>
      <c r="N232" s="2"/>
      <c r="O232" s="2"/>
      <c r="P232" s="2"/>
      <c r="Q232" s="2"/>
    </row>
    <row r="233" thickBot="1">
      <c r="A233" s="9"/>
      <c r="B233" s="50" t="s">
        <v>51</v>
      </c>
      <c r="C233" s="51"/>
      <c r="D233" s="51"/>
      <c r="E233" s="52" t="s">
        <v>52</v>
      </c>
      <c r="F233" s="51"/>
      <c r="G233" s="51"/>
      <c r="H233" s="53"/>
      <c r="I233" s="51"/>
      <c r="J233" s="53"/>
      <c r="K233" s="51"/>
      <c r="L233" s="51"/>
      <c r="M233" s="12"/>
      <c r="N233" s="2"/>
      <c r="O233" s="2"/>
      <c r="P233" s="2"/>
      <c r="Q233" s="2"/>
    </row>
    <row r="234" thickTop="1" thickBot="1" ht="25" customHeight="1">
      <c r="A234" s="9"/>
      <c r="B234" s="1"/>
      <c r="C234" s="59">
        <v>5</v>
      </c>
      <c r="D234" s="1"/>
      <c r="E234" s="59" t="s">
        <v>89</v>
      </c>
      <c r="F234" s="1"/>
      <c r="G234" s="60" t="s">
        <v>79</v>
      </c>
      <c r="H234" s="61">
        <f>J179+J184+J189+J194+J199+J204+J209+J214+J219+J224+J229</f>
        <v>0</v>
      </c>
      <c r="I234" s="60" t="s">
        <v>80</v>
      </c>
      <c r="J234" s="62">
        <f>(L234-H234)</f>
        <v>0</v>
      </c>
      <c r="K234" s="60" t="s">
        <v>81</v>
      </c>
      <c r="L234" s="63">
        <f>L179+L184+L189+L194+L199+L204+L209+L214+L219+L224+L229</f>
        <v>0</v>
      </c>
      <c r="M234" s="12"/>
      <c r="N234" s="2"/>
      <c r="O234" s="2"/>
      <c r="P234" s="2"/>
      <c r="Q234" s="33">
        <f>0+Q179+Q184+Q189+Q194+Q199+Q204+Q209+Q214+Q219+Q224+Q229</f>
        <v>0</v>
      </c>
      <c r="R234" s="27">
        <f>0+R179+R184+R189+R194+R199+R204+R209+R214+R219+R224+R229</f>
        <v>0</v>
      </c>
      <c r="S234" s="64">
        <f>Q234*(1+J234)+R234</f>
        <v>0</v>
      </c>
    </row>
    <row r="235" thickTop="1" thickBot="1" ht="25" customHeight="1">
      <c r="A235" s="9"/>
      <c r="B235" s="65"/>
      <c r="C235" s="65"/>
      <c r="D235" s="65"/>
      <c r="E235" s="65"/>
      <c r="F235" s="65"/>
      <c r="G235" s="66" t="s">
        <v>82</v>
      </c>
      <c r="H235" s="67">
        <f>J179+J184+J189+J194+J199+J204+J209+J214+J219+J224+J229</f>
        <v>0</v>
      </c>
      <c r="I235" s="66" t="s">
        <v>83</v>
      </c>
      <c r="J235" s="68">
        <f>0+J234</f>
        <v>0</v>
      </c>
      <c r="K235" s="66" t="s">
        <v>84</v>
      </c>
      <c r="L235" s="69">
        <f>L179+L184+L189+L194+L199+L204+L209+L214+L219+L224+L229</f>
        <v>0</v>
      </c>
      <c r="M235" s="12"/>
      <c r="N235" s="2"/>
      <c r="O235" s="2"/>
      <c r="P235" s="2"/>
      <c r="Q235" s="2"/>
    </row>
    <row r="236" ht="40" customHeight="1">
      <c r="A236" s="9"/>
      <c r="B236" s="74" t="s">
        <v>272</v>
      </c>
      <c r="C236" s="1"/>
      <c r="D236" s="1"/>
      <c r="E236" s="1"/>
      <c r="F236" s="1"/>
      <c r="G236" s="1"/>
      <c r="H236" s="40"/>
      <c r="I236" s="1"/>
      <c r="J236" s="40"/>
      <c r="K236" s="1"/>
      <c r="L236" s="1"/>
      <c r="M236" s="12"/>
      <c r="N236" s="2"/>
      <c r="O236" s="2"/>
      <c r="P236" s="2"/>
      <c r="Q236" s="2"/>
    </row>
    <row r="237">
      <c r="A237" s="9"/>
      <c r="B237" s="41">
        <v>39</v>
      </c>
      <c r="C237" s="42" t="s">
        <v>273</v>
      </c>
      <c r="D237" s="42" t="s">
        <v>3</v>
      </c>
      <c r="E237" s="42" t="s">
        <v>274</v>
      </c>
      <c r="F237" s="42" t="s">
        <v>3</v>
      </c>
      <c r="G237" s="43" t="s">
        <v>119</v>
      </c>
      <c r="H237" s="44">
        <v>7</v>
      </c>
      <c r="I237" s="25">
        <f>ROUND(0,2)</f>
        <v>0</v>
      </c>
      <c r="J237" s="45">
        <f>ROUND(I237*H237,2)</f>
        <v>0</v>
      </c>
      <c r="K237" s="46">
        <v>0.20999999999999999</v>
      </c>
      <c r="L237" s="47">
        <f>IF(ISNUMBER(K237),ROUND(J237*(K237+1),2),0)</f>
        <v>0</v>
      </c>
      <c r="M237" s="12"/>
      <c r="N237" s="2"/>
      <c r="O237" s="2"/>
      <c r="P237" s="2"/>
      <c r="Q237" s="33">
        <f>IF(ISNUMBER(K237),IF(H237&gt;0,IF(I237&gt;0,J237,0),0),0)</f>
        <v>0</v>
      </c>
      <c r="R237" s="27">
        <f>IF(ISNUMBER(K237)=FALSE,J237,0)</f>
        <v>0</v>
      </c>
    </row>
    <row r="238">
      <c r="A238" s="9"/>
      <c r="B238" s="48" t="s">
        <v>45</v>
      </c>
      <c r="C238" s="1"/>
      <c r="D238" s="1"/>
      <c r="E238" s="49" t="s">
        <v>275</v>
      </c>
      <c r="F238" s="1"/>
      <c r="G238" s="1"/>
      <c r="H238" s="40"/>
      <c r="I238" s="1"/>
      <c r="J238" s="40"/>
      <c r="K238" s="1"/>
      <c r="L238" s="1"/>
      <c r="M238" s="12"/>
      <c r="N238" s="2"/>
      <c r="O238" s="2"/>
      <c r="P238" s="2"/>
      <c r="Q238" s="2"/>
    </row>
    <row r="239">
      <c r="A239" s="9"/>
      <c r="B239" s="48" t="s">
        <v>47</v>
      </c>
      <c r="C239" s="1"/>
      <c r="D239" s="1"/>
      <c r="E239" s="49" t="s">
        <v>276</v>
      </c>
      <c r="F239" s="1"/>
      <c r="G239" s="1"/>
      <c r="H239" s="40"/>
      <c r="I239" s="1"/>
      <c r="J239" s="40"/>
      <c r="K239" s="1"/>
      <c r="L239" s="1"/>
      <c r="M239" s="12"/>
      <c r="N239" s="2"/>
      <c r="O239" s="2"/>
      <c r="P239" s="2"/>
      <c r="Q239" s="2"/>
    </row>
    <row r="240">
      <c r="A240" s="9"/>
      <c r="B240" s="48" t="s">
        <v>49</v>
      </c>
      <c r="C240" s="1"/>
      <c r="D240" s="1"/>
      <c r="E240" s="49" t="s">
        <v>277</v>
      </c>
      <c r="F240" s="1"/>
      <c r="G240" s="1"/>
      <c r="H240" s="40"/>
      <c r="I240" s="1"/>
      <c r="J240" s="40"/>
      <c r="K240" s="1"/>
      <c r="L240" s="1"/>
      <c r="M240" s="12"/>
      <c r="N240" s="2"/>
      <c r="O240" s="2"/>
      <c r="P240" s="2"/>
      <c r="Q240" s="2"/>
    </row>
    <row r="241" thickBot="1">
      <c r="A241" s="9"/>
      <c r="B241" s="50" t="s">
        <v>51</v>
      </c>
      <c r="C241" s="51"/>
      <c r="D241" s="51"/>
      <c r="E241" s="52" t="s">
        <v>52</v>
      </c>
      <c r="F241" s="51"/>
      <c r="G241" s="51"/>
      <c r="H241" s="53"/>
      <c r="I241" s="51"/>
      <c r="J241" s="53"/>
      <c r="K241" s="51"/>
      <c r="L241" s="51"/>
      <c r="M241" s="12"/>
      <c r="N241" s="2"/>
      <c r="O241" s="2"/>
      <c r="P241" s="2"/>
      <c r="Q241" s="2"/>
    </row>
    <row r="242" thickTop="1" thickBot="1" ht="25" customHeight="1">
      <c r="A242" s="9"/>
      <c r="B242" s="1"/>
      <c r="C242" s="59">
        <v>8</v>
      </c>
      <c r="D242" s="1"/>
      <c r="E242" s="59" t="s">
        <v>90</v>
      </c>
      <c r="F242" s="1"/>
      <c r="G242" s="60" t="s">
        <v>79</v>
      </c>
      <c r="H242" s="61">
        <f>0+J237</f>
        <v>0</v>
      </c>
      <c r="I242" s="60" t="s">
        <v>80</v>
      </c>
      <c r="J242" s="62">
        <f>(L242-H242)</f>
        <v>0</v>
      </c>
      <c r="K242" s="60" t="s">
        <v>81</v>
      </c>
      <c r="L242" s="63">
        <f>0+L237</f>
        <v>0</v>
      </c>
      <c r="M242" s="12"/>
      <c r="N242" s="2"/>
      <c r="O242" s="2"/>
      <c r="P242" s="2"/>
      <c r="Q242" s="33">
        <f>0+Q237</f>
        <v>0</v>
      </c>
      <c r="R242" s="27">
        <f>0+R237</f>
        <v>0</v>
      </c>
      <c r="S242" s="64">
        <f>Q242*(1+J242)+R242</f>
        <v>0</v>
      </c>
    </row>
    <row r="243" thickTop="1" thickBot="1" ht="25" customHeight="1">
      <c r="A243" s="9"/>
      <c r="B243" s="65"/>
      <c r="C243" s="65"/>
      <c r="D243" s="65"/>
      <c r="E243" s="65"/>
      <c r="F243" s="65"/>
      <c r="G243" s="66" t="s">
        <v>82</v>
      </c>
      <c r="H243" s="67">
        <f>0+J237</f>
        <v>0</v>
      </c>
      <c r="I243" s="66" t="s">
        <v>83</v>
      </c>
      <c r="J243" s="68">
        <f>0+J242</f>
        <v>0</v>
      </c>
      <c r="K243" s="66" t="s">
        <v>84</v>
      </c>
      <c r="L243" s="69">
        <f>0+L237</f>
        <v>0</v>
      </c>
      <c r="M243" s="12"/>
      <c r="N243" s="2"/>
      <c r="O243" s="2"/>
      <c r="P243" s="2"/>
      <c r="Q243" s="2"/>
    </row>
    <row r="244" ht="40" customHeight="1">
      <c r="A244" s="9"/>
      <c r="B244" s="74" t="s">
        <v>278</v>
      </c>
      <c r="C244" s="1"/>
      <c r="D244" s="1"/>
      <c r="E244" s="1"/>
      <c r="F244" s="1"/>
      <c r="G244" s="1"/>
      <c r="H244" s="40"/>
      <c r="I244" s="1"/>
      <c r="J244" s="40"/>
      <c r="K244" s="1"/>
      <c r="L244" s="1"/>
      <c r="M244" s="12"/>
      <c r="N244" s="2"/>
      <c r="O244" s="2"/>
      <c r="P244" s="2"/>
      <c r="Q244" s="2"/>
    </row>
    <row r="245">
      <c r="A245" s="9"/>
      <c r="B245" s="41">
        <v>40</v>
      </c>
      <c r="C245" s="42" t="s">
        <v>279</v>
      </c>
      <c r="D245" s="42" t="s">
        <v>3</v>
      </c>
      <c r="E245" s="42" t="s">
        <v>280</v>
      </c>
      <c r="F245" s="42" t="s">
        <v>3</v>
      </c>
      <c r="G245" s="43" t="s">
        <v>119</v>
      </c>
      <c r="H245" s="44">
        <v>4</v>
      </c>
      <c r="I245" s="25">
        <f>ROUND(0,2)</f>
        <v>0</v>
      </c>
      <c r="J245" s="45">
        <f>ROUND(I245*H245,2)</f>
        <v>0</v>
      </c>
      <c r="K245" s="46">
        <v>0.20999999999999999</v>
      </c>
      <c r="L245" s="47">
        <f>IF(ISNUMBER(K245),ROUND(J245*(K245+1),2),0)</f>
        <v>0</v>
      </c>
      <c r="M245" s="12"/>
      <c r="N245" s="2"/>
      <c r="O245" s="2"/>
      <c r="P245" s="2"/>
      <c r="Q245" s="33">
        <f>IF(ISNUMBER(K245),IF(H245&gt;0,IF(I245&gt;0,J245,0),0),0)</f>
        <v>0</v>
      </c>
      <c r="R245" s="27">
        <f>IF(ISNUMBER(K245)=FALSE,J245,0)</f>
        <v>0</v>
      </c>
    </row>
    <row r="246">
      <c r="A246" s="9"/>
      <c r="B246" s="48" t="s">
        <v>45</v>
      </c>
      <c r="C246" s="1"/>
      <c r="D246" s="1"/>
      <c r="E246" s="49" t="s">
        <v>3</v>
      </c>
      <c r="F246" s="1"/>
      <c r="G246" s="1"/>
      <c r="H246" s="40"/>
      <c r="I246" s="1"/>
      <c r="J246" s="40"/>
      <c r="K246" s="1"/>
      <c r="L246" s="1"/>
      <c r="M246" s="12"/>
      <c r="N246" s="2"/>
      <c r="O246" s="2"/>
      <c r="P246" s="2"/>
      <c r="Q246" s="2"/>
    </row>
    <row r="247">
      <c r="A247" s="9"/>
      <c r="B247" s="48" t="s">
        <v>47</v>
      </c>
      <c r="C247" s="1"/>
      <c r="D247" s="1"/>
      <c r="E247" s="49" t="s">
        <v>281</v>
      </c>
      <c r="F247" s="1"/>
      <c r="G247" s="1"/>
      <c r="H247" s="40"/>
      <c r="I247" s="1"/>
      <c r="J247" s="40"/>
      <c r="K247" s="1"/>
      <c r="L247" s="1"/>
      <c r="M247" s="12"/>
      <c r="N247" s="2"/>
      <c r="O247" s="2"/>
      <c r="P247" s="2"/>
      <c r="Q247" s="2"/>
    </row>
    <row r="248">
      <c r="A248" s="9"/>
      <c r="B248" s="48" t="s">
        <v>49</v>
      </c>
      <c r="C248" s="1"/>
      <c r="D248" s="1"/>
      <c r="E248" s="49" t="s">
        <v>282</v>
      </c>
      <c r="F248" s="1"/>
      <c r="G248" s="1"/>
      <c r="H248" s="40"/>
      <c r="I248" s="1"/>
      <c r="J248" s="40"/>
      <c r="K248" s="1"/>
      <c r="L248" s="1"/>
      <c r="M248" s="12"/>
      <c r="N248" s="2"/>
      <c r="O248" s="2"/>
      <c r="P248" s="2"/>
      <c r="Q248" s="2"/>
    </row>
    <row r="249" thickBot="1">
      <c r="A249" s="9"/>
      <c r="B249" s="50" t="s">
        <v>51</v>
      </c>
      <c r="C249" s="51"/>
      <c r="D249" s="51"/>
      <c r="E249" s="52" t="s">
        <v>52</v>
      </c>
      <c r="F249" s="51"/>
      <c r="G249" s="51"/>
      <c r="H249" s="53"/>
      <c r="I249" s="51"/>
      <c r="J249" s="53"/>
      <c r="K249" s="51"/>
      <c r="L249" s="51"/>
      <c r="M249" s="12"/>
      <c r="N249" s="2"/>
      <c r="O249" s="2"/>
      <c r="P249" s="2"/>
      <c r="Q249" s="2"/>
    </row>
    <row r="250" thickTop="1">
      <c r="A250" s="9"/>
      <c r="B250" s="41">
        <v>41</v>
      </c>
      <c r="C250" s="42" t="s">
        <v>283</v>
      </c>
      <c r="D250" s="42" t="s">
        <v>3</v>
      </c>
      <c r="E250" s="42" t="s">
        <v>284</v>
      </c>
      <c r="F250" s="42" t="s">
        <v>3</v>
      </c>
      <c r="G250" s="43" t="s">
        <v>119</v>
      </c>
      <c r="H250" s="54">
        <v>4</v>
      </c>
      <c r="I250" s="55">
        <f>ROUND(0,2)</f>
        <v>0</v>
      </c>
      <c r="J250" s="56">
        <f>ROUND(I250*H250,2)</f>
        <v>0</v>
      </c>
      <c r="K250" s="57">
        <v>0.20999999999999999</v>
      </c>
      <c r="L250" s="58">
        <f>IF(ISNUMBER(K250),ROUND(J250*(K250+1),2),0)</f>
        <v>0</v>
      </c>
      <c r="M250" s="12"/>
      <c r="N250" s="2"/>
      <c r="O250" s="2"/>
      <c r="P250" s="2"/>
      <c r="Q250" s="33">
        <f>IF(ISNUMBER(K250),IF(H250&gt;0,IF(I250&gt;0,J250,0),0),0)</f>
        <v>0</v>
      </c>
      <c r="R250" s="27">
        <f>IF(ISNUMBER(K250)=FALSE,J250,0)</f>
        <v>0</v>
      </c>
    </row>
    <row r="251">
      <c r="A251" s="9"/>
      <c r="B251" s="48" t="s">
        <v>45</v>
      </c>
      <c r="C251" s="1"/>
      <c r="D251" s="1"/>
      <c r="E251" s="49" t="s">
        <v>285</v>
      </c>
      <c r="F251" s="1"/>
      <c r="G251" s="1"/>
      <c r="H251" s="40"/>
      <c r="I251" s="1"/>
      <c r="J251" s="40"/>
      <c r="K251" s="1"/>
      <c r="L251" s="1"/>
      <c r="M251" s="12"/>
      <c r="N251" s="2"/>
      <c r="O251" s="2"/>
      <c r="P251" s="2"/>
      <c r="Q251" s="2"/>
    </row>
    <row r="252">
      <c r="A252" s="9"/>
      <c r="B252" s="48" t="s">
        <v>47</v>
      </c>
      <c r="C252" s="1"/>
      <c r="D252" s="1"/>
      <c r="E252" s="49" t="s">
        <v>286</v>
      </c>
      <c r="F252" s="1"/>
      <c r="G252" s="1"/>
      <c r="H252" s="40"/>
      <c r="I252" s="1"/>
      <c r="J252" s="40"/>
      <c r="K252" s="1"/>
      <c r="L252" s="1"/>
      <c r="M252" s="12"/>
      <c r="N252" s="2"/>
      <c r="O252" s="2"/>
      <c r="P252" s="2"/>
      <c r="Q252" s="2"/>
    </row>
    <row r="253">
      <c r="A253" s="9"/>
      <c r="B253" s="48" t="s">
        <v>49</v>
      </c>
      <c r="C253" s="1"/>
      <c r="D253" s="1"/>
      <c r="E253" s="49" t="s">
        <v>287</v>
      </c>
      <c r="F253" s="1"/>
      <c r="G253" s="1"/>
      <c r="H253" s="40"/>
      <c r="I253" s="1"/>
      <c r="J253" s="40"/>
      <c r="K253" s="1"/>
      <c r="L253" s="1"/>
      <c r="M253" s="12"/>
      <c r="N253" s="2"/>
      <c r="O253" s="2"/>
      <c r="P253" s="2"/>
      <c r="Q253" s="2"/>
    </row>
    <row r="254" thickBot="1">
      <c r="A254" s="9"/>
      <c r="B254" s="50" t="s">
        <v>51</v>
      </c>
      <c r="C254" s="51"/>
      <c r="D254" s="51"/>
      <c r="E254" s="52" t="s">
        <v>52</v>
      </c>
      <c r="F254" s="51"/>
      <c r="G254" s="51"/>
      <c r="H254" s="53"/>
      <c r="I254" s="51"/>
      <c r="J254" s="53"/>
      <c r="K254" s="51"/>
      <c r="L254" s="51"/>
      <c r="M254" s="12"/>
      <c r="N254" s="2"/>
      <c r="O254" s="2"/>
      <c r="P254" s="2"/>
      <c r="Q254" s="2"/>
    </row>
    <row r="255" thickTop="1">
      <c r="A255" s="9"/>
      <c r="B255" s="41">
        <v>42</v>
      </c>
      <c r="C255" s="42" t="s">
        <v>288</v>
      </c>
      <c r="D255" s="42" t="s">
        <v>3</v>
      </c>
      <c r="E255" s="42" t="s">
        <v>289</v>
      </c>
      <c r="F255" s="42" t="s">
        <v>3</v>
      </c>
      <c r="G255" s="43" t="s">
        <v>119</v>
      </c>
      <c r="H255" s="54">
        <v>3</v>
      </c>
      <c r="I255" s="55">
        <f>ROUND(0,2)</f>
        <v>0</v>
      </c>
      <c r="J255" s="56">
        <f>ROUND(I255*H255,2)</f>
        <v>0</v>
      </c>
      <c r="K255" s="57">
        <v>0.20999999999999999</v>
      </c>
      <c r="L255" s="58">
        <f>IF(ISNUMBER(K255),ROUND(J255*(K255+1),2),0)</f>
        <v>0</v>
      </c>
      <c r="M255" s="12"/>
      <c r="N255" s="2"/>
      <c r="O255" s="2"/>
      <c r="P255" s="2"/>
      <c r="Q255" s="33">
        <f>IF(ISNUMBER(K255),IF(H255&gt;0,IF(I255&gt;0,J255,0),0),0)</f>
        <v>0</v>
      </c>
      <c r="R255" s="27">
        <f>IF(ISNUMBER(K255)=FALSE,J255,0)</f>
        <v>0</v>
      </c>
    </row>
    <row r="256">
      <c r="A256" s="9"/>
      <c r="B256" s="48" t="s">
        <v>45</v>
      </c>
      <c r="C256" s="1"/>
      <c r="D256" s="1"/>
      <c r="E256" s="49" t="s">
        <v>290</v>
      </c>
      <c r="F256" s="1"/>
      <c r="G256" s="1"/>
      <c r="H256" s="40"/>
      <c r="I256" s="1"/>
      <c r="J256" s="40"/>
      <c r="K256" s="1"/>
      <c r="L256" s="1"/>
      <c r="M256" s="12"/>
      <c r="N256" s="2"/>
      <c r="O256" s="2"/>
      <c r="P256" s="2"/>
      <c r="Q256" s="2"/>
    </row>
    <row r="257">
      <c r="A257" s="9"/>
      <c r="B257" s="48" t="s">
        <v>47</v>
      </c>
      <c r="C257" s="1"/>
      <c r="D257" s="1"/>
      <c r="E257" s="49" t="s">
        <v>291</v>
      </c>
      <c r="F257" s="1"/>
      <c r="G257" s="1"/>
      <c r="H257" s="40"/>
      <c r="I257" s="1"/>
      <c r="J257" s="40"/>
      <c r="K257" s="1"/>
      <c r="L257" s="1"/>
      <c r="M257" s="12"/>
      <c r="N257" s="2"/>
      <c r="O257" s="2"/>
      <c r="P257" s="2"/>
      <c r="Q257" s="2"/>
    </row>
    <row r="258">
      <c r="A258" s="9"/>
      <c r="B258" s="48" t="s">
        <v>49</v>
      </c>
      <c r="C258" s="1"/>
      <c r="D258" s="1"/>
      <c r="E258" s="49" t="s">
        <v>292</v>
      </c>
      <c r="F258" s="1"/>
      <c r="G258" s="1"/>
      <c r="H258" s="40"/>
      <c r="I258" s="1"/>
      <c r="J258" s="40"/>
      <c r="K258" s="1"/>
      <c r="L258" s="1"/>
      <c r="M258" s="12"/>
      <c r="N258" s="2"/>
      <c r="O258" s="2"/>
      <c r="P258" s="2"/>
      <c r="Q258" s="2"/>
    </row>
    <row r="259" thickBot="1">
      <c r="A259" s="9"/>
      <c r="B259" s="50" t="s">
        <v>51</v>
      </c>
      <c r="C259" s="51"/>
      <c r="D259" s="51"/>
      <c r="E259" s="52" t="s">
        <v>3</v>
      </c>
      <c r="F259" s="51"/>
      <c r="G259" s="51"/>
      <c r="H259" s="53"/>
      <c r="I259" s="51"/>
      <c r="J259" s="53"/>
      <c r="K259" s="51"/>
      <c r="L259" s="51"/>
      <c r="M259" s="12"/>
      <c r="N259" s="2"/>
      <c r="O259" s="2"/>
      <c r="P259" s="2"/>
      <c r="Q259" s="2"/>
    </row>
    <row r="260" thickTop="1">
      <c r="A260" s="9"/>
      <c r="B260" s="41">
        <v>43</v>
      </c>
      <c r="C260" s="42" t="s">
        <v>293</v>
      </c>
      <c r="D260" s="42" t="s">
        <v>3</v>
      </c>
      <c r="E260" s="42" t="s">
        <v>294</v>
      </c>
      <c r="F260" s="42" t="s">
        <v>3</v>
      </c>
      <c r="G260" s="43" t="s">
        <v>119</v>
      </c>
      <c r="H260" s="54">
        <v>3</v>
      </c>
      <c r="I260" s="55">
        <f>ROUND(0,2)</f>
        <v>0</v>
      </c>
      <c r="J260" s="56">
        <f>ROUND(I260*H260,2)</f>
        <v>0</v>
      </c>
      <c r="K260" s="57">
        <v>0.20999999999999999</v>
      </c>
      <c r="L260" s="58">
        <f>IF(ISNUMBER(K260),ROUND(J260*(K260+1),2),0)</f>
        <v>0</v>
      </c>
      <c r="M260" s="12"/>
      <c r="N260" s="2"/>
      <c r="O260" s="2"/>
      <c r="P260" s="2"/>
      <c r="Q260" s="33">
        <f>IF(ISNUMBER(K260),IF(H260&gt;0,IF(I260&gt;0,J260,0),0),0)</f>
        <v>0</v>
      </c>
      <c r="R260" s="27">
        <f>IF(ISNUMBER(K260)=FALSE,J260,0)</f>
        <v>0</v>
      </c>
    </row>
    <row r="261">
      <c r="A261" s="9"/>
      <c r="B261" s="48" t="s">
        <v>45</v>
      </c>
      <c r="C261" s="1"/>
      <c r="D261" s="1"/>
      <c r="E261" s="49" t="s">
        <v>295</v>
      </c>
      <c r="F261" s="1"/>
      <c r="G261" s="1"/>
      <c r="H261" s="40"/>
      <c r="I261" s="1"/>
      <c r="J261" s="40"/>
      <c r="K261" s="1"/>
      <c r="L261" s="1"/>
      <c r="M261" s="12"/>
      <c r="N261" s="2"/>
      <c r="O261" s="2"/>
      <c r="P261" s="2"/>
      <c r="Q261" s="2"/>
    </row>
    <row r="262">
      <c r="A262" s="9"/>
      <c r="B262" s="48" t="s">
        <v>47</v>
      </c>
      <c r="C262" s="1"/>
      <c r="D262" s="1"/>
      <c r="E262" s="49" t="s">
        <v>291</v>
      </c>
      <c r="F262" s="1"/>
      <c r="G262" s="1"/>
      <c r="H262" s="40"/>
      <c r="I262" s="1"/>
      <c r="J262" s="40"/>
      <c r="K262" s="1"/>
      <c r="L262" s="1"/>
      <c r="M262" s="12"/>
      <c r="N262" s="2"/>
      <c r="O262" s="2"/>
      <c r="P262" s="2"/>
      <c r="Q262" s="2"/>
    </row>
    <row r="263">
      <c r="A263" s="9"/>
      <c r="B263" s="48" t="s">
        <v>49</v>
      </c>
      <c r="C263" s="1"/>
      <c r="D263" s="1"/>
      <c r="E263" s="49" t="s">
        <v>287</v>
      </c>
      <c r="F263" s="1"/>
      <c r="G263" s="1"/>
      <c r="H263" s="40"/>
      <c r="I263" s="1"/>
      <c r="J263" s="40"/>
      <c r="K263" s="1"/>
      <c r="L263" s="1"/>
      <c r="M263" s="12"/>
      <c r="N263" s="2"/>
      <c r="O263" s="2"/>
      <c r="P263" s="2"/>
      <c r="Q263" s="2"/>
    </row>
    <row r="264" thickBot="1">
      <c r="A264" s="9"/>
      <c r="B264" s="50" t="s">
        <v>51</v>
      </c>
      <c r="C264" s="51"/>
      <c r="D264" s="51"/>
      <c r="E264" s="52" t="s">
        <v>52</v>
      </c>
      <c r="F264" s="51"/>
      <c r="G264" s="51"/>
      <c r="H264" s="53"/>
      <c r="I264" s="51"/>
      <c r="J264" s="53"/>
      <c r="K264" s="51"/>
      <c r="L264" s="51"/>
      <c r="M264" s="12"/>
      <c r="N264" s="2"/>
      <c r="O264" s="2"/>
      <c r="P264" s="2"/>
      <c r="Q264" s="2"/>
    </row>
    <row r="265" thickTop="1">
      <c r="A265" s="9"/>
      <c r="B265" s="41">
        <v>44</v>
      </c>
      <c r="C265" s="42" t="s">
        <v>296</v>
      </c>
      <c r="D265" s="42" t="s">
        <v>3</v>
      </c>
      <c r="E265" s="42" t="s">
        <v>297</v>
      </c>
      <c r="F265" s="42" t="s">
        <v>3</v>
      </c>
      <c r="G265" s="43" t="s">
        <v>108</v>
      </c>
      <c r="H265" s="54">
        <v>71</v>
      </c>
      <c r="I265" s="55">
        <f>ROUND(0,2)</f>
        <v>0</v>
      </c>
      <c r="J265" s="56">
        <f>ROUND(I265*H265,2)</f>
        <v>0</v>
      </c>
      <c r="K265" s="57">
        <v>0.20999999999999999</v>
      </c>
      <c r="L265" s="58">
        <f>IF(ISNUMBER(K265),ROUND(J265*(K265+1),2),0)</f>
        <v>0</v>
      </c>
      <c r="M265" s="12"/>
      <c r="N265" s="2"/>
      <c r="O265" s="2"/>
      <c r="P265" s="2"/>
      <c r="Q265" s="33">
        <f>IF(ISNUMBER(K265),IF(H265&gt;0,IF(I265&gt;0,J265,0),0),0)</f>
        <v>0</v>
      </c>
      <c r="R265" s="27">
        <f>IF(ISNUMBER(K265)=FALSE,J265,0)</f>
        <v>0</v>
      </c>
    </row>
    <row r="266">
      <c r="A266" s="9"/>
      <c r="B266" s="48" t="s">
        <v>45</v>
      </c>
      <c r="C266" s="1"/>
      <c r="D266" s="1"/>
      <c r="E266" s="49" t="s">
        <v>3</v>
      </c>
      <c r="F266" s="1"/>
      <c r="G266" s="1"/>
      <c r="H266" s="40"/>
      <c r="I266" s="1"/>
      <c r="J266" s="40"/>
      <c r="K266" s="1"/>
      <c r="L266" s="1"/>
      <c r="M266" s="12"/>
      <c r="N266" s="2"/>
      <c r="O266" s="2"/>
      <c r="P266" s="2"/>
      <c r="Q266" s="2"/>
    </row>
    <row r="267">
      <c r="A267" s="9"/>
      <c r="B267" s="48" t="s">
        <v>47</v>
      </c>
      <c r="C267" s="1"/>
      <c r="D267" s="1"/>
      <c r="E267" s="49" t="s">
        <v>298</v>
      </c>
      <c r="F267" s="1"/>
      <c r="G267" s="1"/>
      <c r="H267" s="40"/>
      <c r="I267" s="1"/>
      <c r="J267" s="40"/>
      <c r="K267" s="1"/>
      <c r="L267" s="1"/>
      <c r="M267" s="12"/>
      <c r="N267" s="2"/>
      <c r="O267" s="2"/>
      <c r="P267" s="2"/>
      <c r="Q267" s="2"/>
    </row>
    <row r="268">
      <c r="A268" s="9"/>
      <c r="B268" s="48" t="s">
        <v>49</v>
      </c>
      <c r="C268" s="1"/>
      <c r="D268" s="1"/>
      <c r="E268" s="49" t="s">
        <v>299</v>
      </c>
      <c r="F268" s="1"/>
      <c r="G268" s="1"/>
      <c r="H268" s="40"/>
      <c r="I268" s="1"/>
      <c r="J268" s="40"/>
      <c r="K268" s="1"/>
      <c r="L268" s="1"/>
      <c r="M268" s="12"/>
      <c r="N268" s="2"/>
      <c r="O268" s="2"/>
      <c r="P268" s="2"/>
      <c r="Q268" s="2"/>
    </row>
    <row r="269" thickBot="1">
      <c r="A269" s="9"/>
      <c r="B269" s="50" t="s">
        <v>51</v>
      </c>
      <c r="C269" s="51"/>
      <c r="D269" s="51"/>
      <c r="E269" s="52" t="s">
        <v>52</v>
      </c>
      <c r="F269" s="51"/>
      <c r="G269" s="51"/>
      <c r="H269" s="53"/>
      <c r="I269" s="51"/>
      <c r="J269" s="53"/>
      <c r="K269" s="51"/>
      <c r="L269" s="51"/>
      <c r="M269" s="12"/>
      <c r="N269" s="2"/>
      <c r="O269" s="2"/>
      <c r="P269" s="2"/>
      <c r="Q269" s="2"/>
    </row>
    <row r="270" thickTop="1">
      <c r="A270" s="9"/>
      <c r="B270" s="41">
        <v>45</v>
      </c>
      <c r="C270" s="42" t="s">
        <v>300</v>
      </c>
      <c r="D270" s="42" t="s">
        <v>3</v>
      </c>
      <c r="E270" s="42" t="s">
        <v>301</v>
      </c>
      <c r="F270" s="42" t="s">
        <v>3</v>
      </c>
      <c r="G270" s="43" t="s">
        <v>143</v>
      </c>
      <c r="H270" s="54">
        <v>41</v>
      </c>
      <c r="I270" s="55">
        <f>ROUND(0,2)</f>
        <v>0</v>
      </c>
      <c r="J270" s="56">
        <f>ROUND(I270*H270,2)</f>
        <v>0</v>
      </c>
      <c r="K270" s="57">
        <v>0.20999999999999999</v>
      </c>
      <c r="L270" s="58">
        <f>IF(ISNUMBER(K270),ROUND(J270*(K270+1),2),0)</f>
        <v>0</v>
      </c>
      <c r="M270" s="12"/>
      <c r="N270" s="2"/>
      <c r="O270" s="2"/>
      <c r="P270" s="2"/>
      <c r="Q270" s="33">
        <f>IF(ISNUMBER(K270),IF(H270&gt;0,IF(I270&gt;0,J270,0),0),0)</f>
        <v>0</v>
      </c>
      <c r="R270" s="27">
        <f>IF(ISNUMBER(K270)=FALSE,J270,0)</f>
        <v>0</v>
      </c>
    </row>
    <row r="271">
      <c r="A271" s="9"/>
      <c r="B271" s="48" t="s">
        <v>45</v>
      </c>
      <c r="C271" s="1"/>
      <c r="D271" s="1"/>
      <c r="E271" s="49" t="s">
        <v>302</v>
      </c>
      <c r="F271" s="1"/>
      <c r="G271" s="1"/>
      <c r="H271" s="40"/>
      <c r="I271" s="1"/>
      <c r="J271" s="40"/>
      <c r="K271" s="1"/>
      <c r="L271" s="1"/>
      <c r="M271" s="12"/>
      <c r="N271" s="2"/>
      <c r="O271" s="2"/>
      <c r="P271" s="2"/>
      <c r="Q271" s="2"/>
    </row>
    <row r="272">
      <c r="A272" s="9"/>
      <c r="B272" s="48" t="s">
        <v>47</v>
      </c>
      <c r="C272" s="1"/>
      <c r="D272" s="1"/>
      <c r="E272" s="49" t="s">
        <v>303</v>
      </c>
      <c r="F272" s="1"/>
      <c r="G272" s="1"/>
      <c r="H272" s="40"/>
      <c r="I272" s="1"/>
      <c r="J272" s="40"/>
      <c r="K272" s="1"/>
      <c r="L272" s="1"/>
      <c r="M272" s="12"/>
      <c r="N272" s="2"/>
      <c r="O272" s="2"/>
      <c r="P272" s="2"/>
      <c r="Q272" s="2"/>
    </row>
    <row r="273">
      <c r="A273" s="9"/>
      <c r="B273" s="48" t="s">
        <v>49</v>
      </c>
      <c r="C273" s="1"/>
      <c r="D273" s="1"/>
      <c r="E273" s="49" t="s">
        <v>304</v>
      </c>
      <c r="F273" s="1"/>
      <c r="G273" s="1"/>
      <c r="H273" s="40"/>
      <c r="I273" s="1"/>
      <c r="J273" s="40"/>
      <c r="K273" s="1"/>
      <c r="L273" s="1"/>
      <c r="M273" s="12"/>
      <c r="N273" s="2"/>
      <c r="O273" s="2"/>
      <c r="P273" s="2"/>
      <c r="Q273" s="2"/>
    </row>
    <row r="274" thickBot="1">
      <c r="A274" s="9"/>
      <c r="B274" s="50" t="s">
        <v>51</v>
      </c>
      <c r="C274" s="51"/>
      <c r="D274" s="51"/>
      <c r="E274" s="52" t="s">
        <v>52</v>
      </c>
      <c r="F274" s="51"/>
      <c r="G274" s="51"/>
      <c r="H274" s="53"/>
      <c r="I274" s="51"/>
      <c r="J274" s="53"/>
      <c r="K274" s="51"/>
      <c r="L274" s="51"/>
      <c r="M274" s="12"/>
      <c r="N274" s="2"/>
      <c r="O274" s="2"/>
      <c r="P274" s="2"/>
      <c r="Q274" s="2"/>
    </row>
    <row r="275" thickTop="1">
      <c r="A275" s="9"/>
      <c r="B275" s="41">
        <v>46</v>
      </c>
      <c r="C275" s="42" t="s">
        <v>305</v>
      </c>
      <c r="D275" s="42" t="s">
        <v>3</v>
      </c>
      <c r="E275" s="42" t="s">
        <v>306</v>
      </c>
      <c r="F275" s="42" t="s">
        <v>3</v>
      </c>
      <c r="G275" s="43" t="s">
        <v>143</v>
      </c>
      <c r="H275" s="54">
        <v>10</v>
      </c>
      <c r="I275" s="55">
        <f>ROUND(0,2)</f>
        <v>0</v>
      </c>
      <c r="J275" s="56">
        <f>ROUND(I275*H275,2)</f>
        <v>0</v>
      </c>
      <c r="K275" s="57">
        <v>0.20999999999999999</v>
      </c>
      <c r="L275" s="58">
        <f>IF(ISNUMBER(K275),ROUND(J275*(K275+1),2),0)</f>
        <v>0</v>
      </c>
      <c r="M275" s="12"/>
      <c r="N275" s="2"/>
      <c r="O275" s="2"/>
      <c r="P275" s="2"/>
      <c r="Q275" s="33">
        <f>IF(ISNUMBER(K275),IF(H275&gt;0,IF(I275&gt;0,J275,0),0),0)</f>
        <v>0</v>
      </c>
      <c r="R275" s="27">
        <f>IF(ISNUMBER(K275)=FALSE,J275,0)</f>
        <v>0</v>
      </c>
    </row>
    <row r="276">
      <c r="A276" s="9"/>
      <c r="B276" s="48" t="s">
        <v>45</v>
      </c>
      <c r="C276" s="1"/>
      <c r="D276" s="1"/>
      <c r="E276" s="49" t="s">
        <v>307</v>
      </c>
      <c r="F276" s="1"/>
      <c r="G276" s="1"/>
      <c r="H276" s="40"/>
      <c r="I276" s="1"/>
      <c r="J276" s="40"/>
      <c r="K276" s="1"/>
      <c r="L276" s="1"/>
      <c r="M276" s="12"/>
      <c r="N276" s="2"/>
      <c r="O276" s="2"/>
      <c r="P276" s="2"/>
      <c r="Q276" s="2"/>
    </row>
    <row r="277">
      <c r="A277" s="9"/>
      <c r="B277" s="48" t="s">
        <v>47</v>
      </c>
      <c r="C277" s="1"/>
      <c r="D277" s="1"/>
      <c r="E277" s="49" t="s">
        <v>308</v>
      </c>
      <c r="F277" s="1"/>
      <c r="G277" s="1"/>
      <c r="H277" s="40"/>
      <c r="I277" s="1"/>
      <c r="J277" s="40"/>
      <c r="K277" s="1"/>
      <c r="L277" s="1"/>
      <c r="M277" s="12"/>
      <c r="N277" s="2"/>
      <c r="O277" s="2"/>
      <c r="P277" s="2"/>
      <c r="Q277" s="2"/>
    </row>
    <row r="278">
      <c r="A278" s="9"/>
      <c r="B278" s="48" t="s">
        <v>49</v>
      </c>
      <c r="C278" s="1"/>
      <c r="D278" s="1"/>
      <c r="E278" s="49" t="s">
        <v>309</v>
      </c>
      <c r="F278" s="1"/>
      <c r="G278" s="1"/>
      <c r="H278" s="40"/>
      <c r="I278" s="1"/>
      <c r="J278" s="40"/>
      <c r="K278" s="1"/>
      <c r="L278" s="1"/>
      <c r="M278" s="12"/>
      <c r="N278" s="2"/>
      <c r="O278" s="2"/>
      <c r="P278" s="2"/>
      <c r="Q278" s="2"/>
    </row>
    <row r="279" thickBot="1">
      <c r="A279" s="9"/>
      <c r="B279" s="50" t="s">
        <v>51</v>
      </c>
      <c r="C279" s="51"/>
      <c r="D279" s="51"/>
      <c r="E279" s="52" t="s">
        <v>52</v>
      </c>
      <c r="F279" s="51"/>
      <c r="G279" s="51"/>
      <c r="H279" s="53"/>
      <c r="I279" s="51"/>
      <c r="J279" s="53"/>
      <c r="K279" s="51"/>
      <c r="L279" s="51"/>
      <c r="M279" s="12"/>
      <c r="N279" s="2"/>
      <c r="O279" s="2"/>
      <c r="P279" s="2"/>
      <c r="Q279" s="2"/>
    </row>
    <row r="280" thickTop="1">
      <c r="A280" s="9"/>
      <c r="B280" s="41">
        <v>47</v>
      </c>
      <c r="C280" s="42" t="s">
        <v>310</v>
      </c>
      <c r="D280" s="42" t="s">
        <v>3</v>
      </c>
      <c r="E280" s="42" t="s">
        <v>311</v>
      </c>
      <c r="F280" s="42" t="s">
        <v>3</v>
      </c>
      <c r="G280" s="43" t="s">
        <v>108</v>
      </c>
      <c r="H280" s="54">
        <v>175</v>
      </c>
      <c r="I280" s="55">
        <f>ROUND(0,2)</f>
        <v>0</v>
      </c>
      <c r="J280" s="56">
        <f>ROUND(I280*H280,2)</f>
        <v>0</v>
      </c>
      <c r="K280" s="57">
        <v>0.20999999999999999</v>
      </c>
      <c r="L280" s="58">
        <f>IF(ISNUMBER(K280),ROUND(J280*(K280+1),2),0)</f>
        <v>0</v>
      </c>
      <c r="M280" s="12"/>
      <c r="N280" s="2"/>
      <c r="O280" s="2"/>
      <c r="P280" s="2"/>
      <c r="Q280" s="33">
        <f>IF(ISNUMBER(K280),IF(H280&gt;0,IF(I280&gt;0,J280,0),0),0)</f>
        <v>0</v>
      </c>
      <c r="R280" s="27">
        <f>IF(ISNUMBER(K280)=FALSE,J280,0)</f>
        <v>0</v>
      </c>
    </row>
    <row r="281">
      <c r="A281" s="9"/>
      <c r="B281" s="48" t="s">
        <v>45</v>
      </c>
      <c r="C281" s="1"/>
      <c r="D281" s="1"/>
      <c r="E281" s="49" t="s">
        <v>312</v>
      </c>
      <c r="F281" s="1"/>
      <c r="G281" s="1"/>
      <c r="H281" s="40"/>
      <c r="I281" s="1"/>
      <c r="J281" s="40"/>
      <c r="K281" s="1"/>
      <c r="L281" s="1"/>
      <c r="M281" s="12"/>
      <c r="N281" s="2"/>
      <c r="O281" s="2"/>
      <c r="P281" s="2"/>
      <c r="Q281" s="2"/>
    </row>
    <row r="282">
      <c r="A282" s="9"/>
      <c r="B282" s="48" t="s">
        <v>47</v>
      </c>
      <c r="C282" s="1"/>
      <c r="D282" s="1"/>
      <c r="E282" s="49" t="s">
        <v>313</v>
      </c>
      <c r="F282" s="1"/>
      <c r="G282" s="1"/>
      <c r="H282" s="40"/>
      <c r="I282" s="1"/>
      <c r="J282" s="40"/>
      <c r="K282" s="1"/>
      <c r="L282" s="1"/>
      <c r="M282" s="12"/>
      <c r="N282" s="2"/>
      <c r="O282" s="2"/>
      <c r="P282" s="2"/>
      <c r="Q282" s="2"/>
    </row>
    <row r="283">
      <c r="A283" s="9"/>
      <c r="B283" s="48" t="s">
        <v>49</v>
      </c>
      <c r="C283" s="1"/>
      <c r="D283" s="1"/>
      <c r="E283" s="49" t="s">
        <v>314</v>
      </c>
      <c r="F283" s="1"/>
      <c r="G283" s="1"/>
      <c r="H283" s="40"/>
      <c r="I283" s="1"/>
      <c r="J283" s="40"/>
      <c r="K283" s="1"/>
      <c r="L283" s="1"/>
      <c r="M283" s="12"/>
      <c r="N283" s="2"/>
      <c r="O283" s="2"/>
      <c r="P283" s="2"/>
      <c r="Q283" s="2"/>
    </row>
    <row r="284" thickBot="1">
      <c r="A284" s="9"/>
      <c r="B284" s="50" t="s">
        <v>51</v>
      </c>
      <c r="C284" s="51"/>
      <c r="D284" s="51"/>
      <c r="E284" s="52" t="s">
        <v>52</v>
      </c>
      <c r="F284" s="51"/>
      <c r="G284" s="51"/>
      <c r="H284" s="53"/>
      <c r="I284" s="51"/>
      <c r="J284" s="53"/>
      <c r="K284" s="51"/>
      <c r="L284" s="51"/>
      <c r="M284" s="12"/>
      <c r="N284" s="2"/>
      <c r="O284" s="2"/>
      <c r="P284" s="2"/>
      <c r="Q284" s="2"/>
    </row>
    <row r="285" thickTop="1">
      <c r="A285" s="9"/>
      <c r="B285" s="41">
        <v>48</v>
      </c>
      <c r="C285" s="42" t="s">
        <v>315</v>
      </c>
      <c r="D285" s="42" t="s">
        <v>3</v>
      </c>
      <c r="E285" s="42" t="s">
        <v>316</v>
      </c>
      <c r="F285" s="42" t="s">
        <v>3</v>
      </c>
      <c r="G285" s="43" t="s">
        <v>143</v>
      </c>
      <c r="H285" s="54">
        <v>10</v>
      </c>
      <c r="I285" s="55">
        <f>ROUND(0,2)</f>
        <v>0</v>
      </c>
      <c r="J285" s="56">
        <f>ROUND(I285*H285,2)</f>
        <v>0</v>
      </c>
      <c r="K285" s="57">
        <v>0.20999999999999999</v>
      </c>
      <c r="L285" s="58">
        <f>IF(ISNUMBER(K285),ROUND(J285*(K285+1),2),0)</f>
        <v>0</v>
      </c>
      <c r="M285" s="12"/>
      <c r="N285" s="2"/>
      <c r="O285" s="2"/>
      <c r="P285" s="2"/>
      <c r="Q285" s="33">
        <f>IF(ISNUMBER(K285),IF(H285&gt;0,IF(I285&gt;0,J285,0),0),0)</f>
        <v>0</v>
      </c>
      <c r="R285" s="27">
        <f>IF(ISNUMBER(K285)=FALSE,J285,0)</f>
        <v>0</v>
      </c>
    </row>
    <row r="286">
      <c r="A286" s="9"/>
      <c r="B286" s="48" t="s">
        <v>45</v>
      </c>
      <c r="C286" s="1"/>
      <c r="D286" s="1"/>
      <c r="E286" s="49" t="s">
        <v>317</v>
      </c>
      <c r="F286" s="1"/>
      <c r="G286" s="1"/>
      <c r="H286" s="40"/>
      <c r="I286" s="1"/>
      <c r="J286" s="40"/>
      <c r="K286" s="1"/>
      <c r="L286" s="1"/>
      <c r="M286" s="12"/>
      <c r="N286" s="2"/>
      <c r="O286" s="2"/>
      <c r="P286" s="2"/>
      <c r="Q286" s="2"/>
    </row>
    <row r="287">
      <c r="A287" s="9"/>
      <c r="B287" s="48" t="s">
        <v>47</v>
      </c>
      <c r="C287" s="1"/>
      <c r="D287" s="1"/>
      <c r="E287" s="49" t="s">
        <v>318</v>
      </c>
      <c r="F287" s="1"/>
      <c r="G287" s="1"/>
      <c r="H287" s="40"/>
      <c r="I287" s="1"/>
      <c r="J287" s="40"/>
      <c r="K287" s="1"/>
      <c r="L287" s="1"/>
      <c r="M287" s="12"/>
      <c r="N287" s="2"/>
      <c r="O287" s="2"/>
      <c r="P287" s="2"/>
      <c r="Q287" s="2"/>
    </row>
    <row r="288">
      <c r="A288" s="9"/>
      <c r="B288" s="48" t="s">
        <v>49</v>
      </c>
      <c r="C288" s="1"/>
      <c r="D288" s="1"/>
      <c r="E288" s="49" t="s">
        <v>319</v>
      </c>
      <c r="F288" s="1"/>
      <c r="G288" s="1"/>
      <c r="H288" s="40"/>
      <c r="I288" s="1"/>
      <c r="J288" s="40"/>
      <c r="K288" s="1"/>
      <c r="L288" s="1"/>
      <c r="M288" s="12"/>
      <c r="N288" s="2"/>
      <c r="O288" s="2"/>
      <c r="P288" s="2"/>
      <c r="Q288" s="2"/>
    </row>
    <row r="289" thickBot="1">
      <c r="A289" s="9"/>
      <c r="B289" s="50" t="s">
        <v>51</v>
      </c>
      <c r="C289" s="51"/>
      <c r="D289" s="51"/>
      <c r="E289" s="52" t="s">
        <v>52</v>
      </c>
      <c r="F289" s="51"/>
      <c r="G289" s="51"/>
      <c r="H289" s="53"/>
      <c r="I289" s="51"/>
      <c r="J289" s="53"/>
      <c r="K289" s="51"/>
      <c r="L289" s="51"/>
      <c r="M289" s="12"/>
      <c r="N289" s="2"/>
      <c r="O289" s="2"/>
      <c r="P289" s="2"/>
      <c r="Q289" s="2"/>
    </row>
    <row r="290" thickTop="1" thickBot="1" ht="25" customHeight="1">
      <c r="A290" s="9"/>
      <c r="B290" s="1"/>
      <c r="C290" s="59">
        <v>9</v>
      </c>
      <c r="D290" s="1"/>
      <c r="E290" s="59" t="s">
        <v>91</v>
      </c>
      <c r="F290" s="1"/>
      <c r="G290" s="60" t="s">
        <v>79</v>
      </c>
      <c r="H290" s="61">
        <f>J245+J250+J255+J260+J265+J270+J275+J280+J285</f>
        <v>0</v>
      </c>
      <c r="I290" s="60" t="s">
        <v>80</v>
      </c>
      <c r="J290" s="62">
        <f>(L290-H290)</f>
        <v>0</v>
      </c>
      <c r="K290" s="60" t="s">
        <v>81</v>
      </c>
      <c r="L290" s="63">
        <f>L245+L250+L255+L260+L265+L270+L275+L280+L285</f>
        <v>0</v>
      </c>
      <c r="M290" s="12"/>
      <c r="N290" s="2"/>
      <c r="O290" s="2"/>
      <c r="P290" s="2"/>
      <c r="Q290" s="33">
        <f>0+Q245+Q250+Q255+Q260+Q265+Q270+Q275+Q280+Q285</f>
        <v>0</v>
      </c>
      <c r="R290" s="27">
        <f>0+R245+R250+R255+R260+R265+R270+R275+R280+R285</f>
        <v>0</v>
      </c>
      <c r="S290" s="64">
        <f>Q290*(1+J290)+R290</f>
        <v>0</v>
      </c>
    </row>
    <row r="291" thickTop="1" thickBot="1" ht="25" customHeight="1">
      <c r="A291" s="9"/>
      <c r="B291" s="65"/>
      <c r="C291" s="65"/>
      <c r="D291" s="65"/>
      <c r="E291" s="65"/>
      <c r="F291" s="65"/>
      <c r="G291" s="66" t="s">
        <v>82</v>
      </c>
      <c r="H291" s="67">
        <f>J245+J250+J255+J260+J265+J270+J275+J280+J285</f>
        <v>0</v>
      </c>
      <c r="I291" s="66" t="s">
        <v>83</v>
      </c>
      <c r="J291" s="68">
        <f>0+J290</f>
        <v>0</v>
      </c>
      <c r="K291" s="66" t="s">
        <v>84</v>
      </c>
      <c r="L291" s="69">
        <f>L245+L250+L255+L260+L265+L270+L275+L280+L285</f>
        <v>0</v>
      </c>
      <c r="M291" s="12"/>
      <c r="N291" s="2"/>
      <c r="O291" s="2"/>
      <c r="P291" s="2"/>
      <c r="Q291" s="2"/>
    </row>
    <row r="292">
      <c r="A292" s="13"/>
      <c r="B292" s="4"/>
      <c r="C292" s="4"/>
      <c r="D292" s="4"/>
      <c r="E292" s="4"/>
      <c r="F292" s="4"/>
      <c r="G292" s="4"/>
      <c r="H292" s="70"/>
      <c r="I292" s="4"/>
      <c r="J292" s="70"/>
      <c r="K292" s="4"/>
      <c r="L292" s="4"/>
      <c r="M292" s="14"/>
      <c r="N292" s="2"/>
      <c r="O292" s="2"/>
      <c r="P292" s="2"/>
      <c r="Q292" s="2"/>
    </row>
    <row r="293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2"/>
      <c r="O293" s="2"/>
      <c r="P293" s="2"/>
      <c r="Q293" s="2"/>
    </row>
  </sheetData>
  <mergeCells count="219"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0:D20"/>
    <mergeCell ref="B28:C29"/>
    <mergeCell ref="B31:L31"/>
    <mergeCell ref="B33:D33"/>
    <mergeCell ref="B34:D34"/>
    <mergeCell ref="B35:D35"/>
    <mergeCell ref="B36:D36"/>
    <mergeCell ref="B38:D38"/>
    <mergeCell ref="B39:D39"/>
    <mergeCell ref="B40:D40"/>
    <mergeCell ref="B41:D41"/>
    <mergeCell ref="B21:D21"/>
    <mergeCell ref="B22:D22"/>
    <mergeCell ref="B23:D23"/>
    <mergeCell ref="B24:D24"/>
    <mergeCell ref="B25:D25"/>
    <mergeCell ref="B26:D26"/>
    <mergeCell ref="B71:D71"/>
    <mergeCell ref="B72:D72"/>
    <mergeCell ref="B73:D73"/>
    <mergeCell ref="B74:D74"/>
    <mergeCell ref="B76:D76"/>
    <mergeCell ref="B77:D77"/>
    <mergeCell ref="B78:D78"/>
    <mergeCell ref="B79:D79"/>
    <mergeCell ref="B81:D81"/>
    <mergeCell ref="B82:D82"/>
    <mergeCell ref="B83:D83"/>
    <mergeCell ref="B84:D84"/>
    <mergeCell ref="B86:D86"/>
    <mergeCell ref="B87:D87"/>
    <mergeCell ref="B88:D88"/>
    <mergeCell ref="B89:D89"/>
    <mergeCell ref="B91:D91"/>
    <mergeCell ref="B92:D92"/>
    <mergeCell ref="B93:D93"/>
    <mergeCell ref="B94:D94"/>
    <mergeCell ref="B43:D43"/>
    <mergeCell ref="B44:D44"/>
    <mergeCell ref="B45:D45"/>
    <mergeCell ref="B46:D46"/>
    <mergeCell ref="B51:D51"/>
    <mergeCell ref="B52:D52"/>
    <mergeCell ref="B53:D53"/>
    <mergeCell ref="B54:D54"/>
    <mergeCell ref="B56:D56"/>
    <mergeCell ref="B57:D57"/>
    <mergeCell ref="B58:D58"/>
    <mergeCell ref="B59:D59"/>
    <mergeCell ref="B61:D61"/>
    <mergeCell ref="B62:D62"/>
    <mergeCell ref="B63:D63"/>
    <mergeCell ref="B64:D64"/>
    <mergeCell ref="B66:D66"/>
    <mergeCell ref="B67:D67"/>
    <mergeCell ref="B68:D68"/>
    <mergeCell ref="B69:D69"/>
    <mergeCell ref="B49:L49"/>
    <mergeCell ref="B96:D96"/>
    <mergeCell ref="B97:D97"/>
    <mergeCell ref="B98:D98"/>
    <mergeCell ref="B99:D99"/>
    <mergeCell ref="B101:D101"/>
    <mergeCell ref="B102:D102"/>
    <mergeCell ref="B103:D103"/>
    <mergeCell ref="B104:D104"/>
    <mergeCell ref="B106:D106"/>
    <mergeCell ref="B107:D107"/>
    <mergeCell ref="B108:D108"/>
    <mergeCell ref="B109:D109"/>
    <mergeCell ref="B111:D111"/>
    <mergeCell ref="B112:D112"/>
    <mergeCell ref="B113:D113"/>
    <mergeCell ref="B114:D114"/>
    <mergeCell ref="B116:D116"/>
    <mergeCell ref="B117:D117"/>
    <mergeCell ref="B118:D118"/>
    <mergeCell ref="B119:D119"/>
    <mergeCell ref="B121:D121"/>
    <mergeCell ref="B122:D122"/>
    <mergeCell ref="B123:D123"/>
    <mergeCell ref="B124:D124"/>
    <mergeCell ref="B126:D126"/>
    <mergeCell ref="B127:D127"/>
    <mergeCell ref="B128:D128"/>
    <mergeCell ref="B129:D129"/>
    <mergeCell ref="B131:D131"/>
    <mergeCell ref="B132:D132"/>
    <mergeCell ref="B133:D133"/>
    <mergeCell ref="B134:D134"/>
    <mergeCell ref="B136:D136"/>
    <mergeCell ref="B137:D137"/>
    <mergeCell ref="B138:D138"/>
    <mergeCell ref="B139:D139"/>
    <mergeCell ref="B141:D141"/>
    <mergeCell ref="B142:D142"/>
    <mergeCell ref="B143:D143"/>
    <mergeCell ref="B144:D144"/>
    <mergeCell ref="B146:D146"/>
    <mergeCell ref="B147:D147"/>
    <mergeCell ref="B148:D148"/>
    <mergeCell ref="B149:D149"/>
    <mergeCell ref="B151:D151"/>
    <mergeCell ref="B152:D152"/>
    <mergeCell ref="B153:D153"/>
    <mergeCell ref="B154:D154"/>
    <mergeCell ref="B190:D190"/>
    <mergeCell ref="B191:D191"/>
    <mergeCell ref="B192:D192"/>
    <mergeCell ref="B193:D193"/>
    <mergeCell ref="B195:D195"/>
    <mergeCell ref="B196:D196"/>
    <mergeCell ref="B197:D197"/>
    <mergeCell ref="B198:D198"/>
    <mergeCell ref="B200:D200"/>
    <mergeCell ref="B201:D201"/>
    <mergeCell ref="B202:D202"/>
    <mergeCell ref="B203:D203"/>
    <mergeCell ref="B205:D205"/>
    <mergeCell ref="B206:D206"/>
    <mergeCell ref="B207:D207"/>
    <mergeCell ref="B208:D208"/>
    <mergeCell ref="B210:D210"/>
    <mergeCell ref="B211:D211"/>
    <mergeCell ref="B212:D212"/>
    <mergeCell ref="B213:D213"/>
    <mergeCell ref="B215:D215"/>
    <mergeCell ref="B216:D216"/>
    <mergeCell ref="B217:D217"/>
    <mergeCell ref="B218:D218"/>
    <mergeCell ref="B220:D220"/>
    <mergeCell ref="B221:D221"/>
    <mergeCell ref="B222:D222"/>
    <mergeCell ref="B223:D223"/>
    <mergeCell ref="B157:L157"/>
    <mergeCell ref="B159:D159"/>
    <mergeCell ref="B160:D160"/>
    <mergeCell ref="B161:D161"/>
    <mergeCell ref="B162:D162"/>
    <mergeCell ref="B165:L165"/>
    <mergeCell ref="B167:D167"/>
    <mergeCell ref="B168:D168"/>
    <mergeCell ref="B169:D169"/>
    <mergeCell ref="B170:D170"/>
    <mergeCell ref="B172:D172"/>
    <mergeCell ref="B173:D173"/>
    <mergeCell ref="B174:D174"/>
    <mergeCell ref="B175:D175"/>
    <mergeCell ref="B180:D180"/>
    <mergeCell ref="B181:D181"/>
    <mergeCell ref="B182:D182"/>
    <mergeCell ref="B183:D183"/>
    <mergeCell ref="B185:D185"/>
    <mergeCell ref="B186:D186"/>
    <mergeCell ref="B187:D187"/>
    <mergeCell ref="B188:D188"/>
    <mergeCell ref="B178:L178"/>
    <mergeCell ref="B225:D225"/>
    <mergeCell ref="B226:D226"/>
    <mergeCell ref="B227:D227"/>
    <mergeCell ref="B228:D228"/>
    <mergeCell ref="B230:D230"/>
    <mergeCell ref="B231:D231"/>
    <mergeCell ref="B232:D232"/>
    <mergeCell ref="B233:D233"/>
    <mergeCell ref="B236:L236"/>
    <mergeCell ref="B238:D238"/>
    <mergeCell ref="B239:D239"/>
    <mergeCell ref="B240:D240"/>
    <mergeCell ref="B241:D241"/>
    <mergeCell ref="B246:D246"/>
    <mergeCell ref="B247:D247"/>
    <mergeCell ref="B248:D248"/>
    <mergeCell ref="B249:D249"/>
    <mergeCell ref="B251:D251"/>
    <mergeCell ref="B252:D252"/>
    <mergeCell ref="B253:D253"/>
    <mergeCell ref="B254:D254"/>
    <mergeCell ref="B256:D256"/>
    <mergeCell ref="B257:D257"/>
    <mergeCell ref="B258:D258"/>
    <mergeCell ref="B259:D259"/>
    <mergeCell ref="B261:D261"/>
    <mergeCell ref="B262:D262"/>
    <mergeCell ref="B263:D263"/>
    <mergeCell ref="B264:D264"/>
    <mergeCell ref="B266:D266"/>
    <mergeCell ref="B267:D267"/>
    <mergeCell ref="B268:D268"/>
    <mergeCell ref="B269:D269"/>
    <mergeCell ref="B271:D271"/>
    <mergeCell ref="B272:D272"/>
    <mergeCell ref="B273:D273"/>
    <mergeCell ref="B274:D274"/>
    <mergeCell ref="B276:D276"/>
    <mergeCell ref="B277:D277"/>
    <mergeCell ref="B278:D278"/>
    <mergeCell ref="B279:D279"/>
    <mergeCell ref="B281:D281"/>
    <mergeCell ref="B282:D282"/>
    <mergeCell ref="B283:D283"/>
    <mergeCell ref="B284:D284"/>
    <mergeCell ref="B286:D286"/>
    <mergeCell ref="B287:D287"/>
    <mergeCell ref="B288:D288"/>
    <mergeCell ref="B289:D289"/>
    <mergeCell ref="B244:L244"/>
  </mergeCells>
  <pageMargins left="0.39375" right="0.39375" top="0.5902778" bottom="0.39375" header="0.1965278" footer="0.1576389"/>
  <pageSetup paperSize="9" orientation="portrait" fitToHeight="0"/>
  <headerFooter>
    <oddFooter>&amp;LOTSKP 2023&amp;R&amp;P/&amp;N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 codeName="________cm">
    <pageSetUpPr fitToPage="1"/>
  </sheetPr>
  <sheetViews>
    <sheetView workbookViewId="0">
      <selection activeCell="A1" sqref="A1:A2"/>
    </sheetView>
  </sheetViews>
  <sheetFormatPr defaultRowHeight="12.75"/>
  <cols>
    <col min="1" max="1" width="4.710938"/>
    <col min="2" max="2" width="5.710938"/>
    <col min="3" max="3" width="11.71094"/>
    <col min="4" max="4" width="5.710938"/>
    <col min="5" max="5" width="80.71094"/>
    <col min="6" max="6" width="9.140625" hidden="1"/>
    <col min="7" max="7" width="20.71094"/>
    <col min="8" max="12" width="22.71094"/>
    <col min="13" max="13" width="4.710938"/>
    <col min="17" max="19" width="9.140625" hidden="1"/>
  </cols>
  <sheetData>
    <row r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24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28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</row>
    <row r="6" ht="34" customHeight="1">
      <c r="A6" s="9"/>
      <c r="B6" s="29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2"/>
      <c r="N6" s="2"/>
      <c r="O6" s="2"/>
      <c r="P6" s="2"/>
      <c r="Q6" s="2"/>
    </row>
    <row r="7">
      <c r="A7" s="13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4"/>
      <c r="N7" s="2"/>
      <c r="O7" s="2"/>
      <c r="P7" s="2"/>
      <c r="Q7" s="2"/>
    </row>
    <row r="8" ht="14" customHeight="1">
      <c r="A8" s="4"/>
      <c r="B8" s="30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>
      <c r="A10" s="15" t="s">
        <v>25</v>
      </c>
      <c r="B10" s="1"/>
      <c r="C10" s="16"/>
      <c r="D10" s="1"/>
      <c r="E10" s="1"/>
      <c r="F10" s="1"/>
      <c r="G10" s="17"/>
      <c r="H10" s="1"/>
      <c r="I10" s="31" t="s">
        <v>26</v>
      </c>
      <c r="J10" s="32">
        <f>H39+H77+H110+H148+H166+H184+H202+H220</f>
        <v>0</v>
      </c>
      <c r="K10" s="1"/>
      <c r="L10" s="1"/>
      <c r="M10" s="12"/>
      <c r="N10" s="2"/>
      <c r="O10" s="2"/>
      <c r="P10" s="2"/>
      <c r="Q10" s="2"/>
    </row>
    <row r="11" ht="16" customHeight="1">
      <c r="A11" s="18" t="s">
        <v>320</v>
      </c>
      <c r="B11" s="1"/>
      <c r="C11" s="1"/>
      <c r="D11" s="1"/>
      <c r="E11" s="1"/>
      <c r="F11" s="1"/>
      <c r="G11" s="31"/>
      <c r="H11" s="1"/>
      <c r="I11" s="31" t="s">
        <v>28</v>
      </c>
      <c r="J11" s="32">
        <f>L39+L77+L110+L148+L166+L184+L202+L220</f>
        <v>0</v>
      </c>
      <c r="K11" s="1"/>
      <c r="L11" s="1"/>
      <c r="M11" s="12"/>
      <c r="N11" s="2"/>
      <c r="O11" s="2"/>
      <c r="P11" s="2"/>
      <c r="Q11" s="33">
        <f>IF(SUM(K20:K27)&gt;0,ROUND(SUM(S20:S27)/SUM(K20:K27)-1,8),0)</f>
        <v>0</v>
      </c>
      <c r="R11" s="27">
        <f>AVERAGE(J38,J76,J109,J147,J165,J183,J201,J219)</f>
        <v>0</v>
      </c>
      <c r="S11" s="27">
        <f>J10*(1+Q11)</f>
        <v>0</v>
      </c>
    </row>
    <row r="12">
      <c r="A12" s="15" t="s">
        <v>7</v>
      </c>
      <c r="B12" s="1"/>
      <c r="C12" s="16"/>
      <c r="D12" s="1"/>
      <c r="E12" s="1"/>
      <c r="F12" s="1"/>
      <c r="G12" s="17"/>
      <c r="H12" s="1"/>
      <c r="I12" s="1"/>
      <c r="J12" s="1"/>
      <c r="K12" s="1"/>
      <c r="L12" s="1"/>
      <c r="M12" s="12"/>
      <c r="N12" s="2"/>
      <c r="O12" s="2"/>
      <c r="P12" s="2"/>
      <c r="Q12" s="2"/>
    </row>
    <row r="13" ht="16" customHeight="1">
      <c r="A13" s="18" t="str">
        <f>Souhrn!A13</f>
        <v/>
      </c>
      <c r="B13" s="1"/>
      <c r="C13" s="1"/>
      <c r="D13" s="1"/>
      <c r="E13" s="1"/>
      <c r="F13" s="1"/>
      <c r="G13" s="31"/>
      <c r="H13" s="1"/>
      <c r="I13" s="31" t="s">
        <v>9</v>
      </c>
      <c r="J13" s="16"/>
      <c r="K13" s="1"/>
      <c r="L13" s="1"/>
      <c r="M13" s="12"/>
      <c r="N13" s="2"/>
      <c r="O13" s="2"/>
      <c r="P13" s="2"/>
      <c r="Q13" s="2"/>
    </row>
    <row r="14">
      <c r="A14" s="9"/>
      <c r="B14" s="1"/>
      <c r="C14" s="1"/>
      <c r="D14" s="1"/>
      <c r="E14" s="1"/>
      <c r="F14" s="1"/>
      <c r="G14" s="1"/>
      <c r="H14" s="1"/>
      <c r="I14" s="31" t="s">
        <v>11</v>
      </c>
      <c r="J14" s="16"/>
      <c r="K14" s="1"/>
      <c r="L14" s="1"/>
      <c r="M14" s="12"/>
      <c r="N14" s="2"/>
      <c r="O14" s="2"/>
      <c r="P14" s="2"/>
      <c r="Q14" s="2"/>
    </row>
    <row r="15" hidden="1">
      <c r="A15" s="9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2"/>
      <c r="N15" s="2"/>
      <c r="O15" s="2"/>
      <c r="P15" s="2"/>
      <c r="Q15" s="2"/>
    </row>
    <row r="16" ht="10" customHeight="1">
      <c r="A16" s="13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4"/>
      <c r="N16" s="2"/>
      <c r="O16" s="2"/>
      <c r="P16" s="2"/>
      <c r="Q16" s="2"/>
    </row>
    <row r="17" ht="14" customHeight="1">
      <c r="A17" s="4"/>
      <c r="B17" s="28" t="s">
        <v>29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9"/>
      <c r="B19" s="34" t="s">
        <v>30</v>
      </c>
      <c r="C19" s="34"/>
      <c r="D19" s="34"/>
      <c r="E19" s="34" t="s">
        <v>31</v>
      </c>
      <c r="F19" s="34"/>
      <c r="G19" s="35"/>
      <c r="H19" s="22"/>
      <c r="I19" s="22"/>
      <c r="J19" s="22"/>
      <c r="K19" s="22" t="s">
        <v>16</v>
      </c>
      <c r="L19" s="22" t="s">
        <v>17</v>
      </c>
      <c r="M19" s="12"/>
      <c r="N19" s="2"/>
      <c r="O19" s="2"/>
      <c r="P19" s="2"/>
      <c r="Q19" s="2"/>
    </row>
    <row r="20">
      <c r="A20" s="9"/>
      <c r="B20" s="36">
        <v>0</v>
      </c>
      <c r="C20" s="1"/>
      <c r="D20" s="1"/>
      <c r="E20" s="37" t="s">
        <v>321</v>
      </c>
      <c r="F20" s="1"/>
      <c r="G20" s="1"/>
      <c r="H20" s="1"/>
      <c r="I20" s="1"/>
      <c r="J20" s="1"/>
      <c r="K20" s="38">
        <f>H39</f>
        <v>0</v>
      </c>
      <c r="L20" s="38">
        <f>L39</f>
        <v>0</v>
      </c>
      <c r="M20" s="12"/>
      <c r="N20" s="2"/>
      <c r="O20" s="2"/>
      <c r="P20" s="2"/>
      <c r="Q20" s="2"/>
      <c r="S20" s="27">
        <f>S38</f>
        <v>0</v>
      </c>
    </row>
    <row r="21">
      <c r="A21" s="9"/>
      <c r="B21" s="36">
        <v>1</v>
      </c>
      <c r="C21" s="1"/>
      <c r="D21" s="1"/>
      <c r="E21" s="37" t="s">
        <v>86</v>
      </c>
      <c r="F21" s="1"/>
      <c r="G21" s="1"/>
      <c r="H21" s="1"/>
      <c r="I21" s="1"/>
      <c r="J21" s="1"/>
      <c r="K21" s="38">
        <f>H77</f>
        <v>0</v>
      </c>
      <c r="L21" s="38">
        <f>L77</f>
        <v>0</v>
      </c>
      <c r="M21" s="12"/>
      <c r="N21" s="2"/>
      <c r="O21" s="2"/>
      <c r="P21" s="2"/>
      <c r="Q21" s="2"/>
      <c r="S21" s="27">
        <f>S76</f>
        <v>0</v>
      </c>
    </row>
    <row r="22">
      <c r="A22" s="9"/>
      <c r="B22" s="36">
        <v>2</v>
      </c>
      <c r="C22" s="1"/>
      <c r="D22" s="1"/>
      <c r="E22" s="37" t="s">
        <v>87</v>
      </c>
      <c r="F22" s="1"/>
      <c r="G22" s="1"/>
      <c r="H22" s="1"/>
      <c r="I22" s="1"/>
      <c r="J22" s="1"/>
      <c r="K22" s="38">
        <f>H110</f>
        <v>0</v>
      </c>
      <c r="L22" s="38">
        <f>L110</f>
        <v>0</v>
      </c>
      <c r="M22" s="12"/>
      <c r="N22" s="2"/>
      <c r="O22" s="2"/>
      <c r="P22" s="2"/>
      <c r="Q22" s="2"/>
      <c r="S22" s="27">
        <f>S109</f>
        <v>0</v>
      </c>
    </row>
    <row r="23">
      <c r="A23" s="9"/>
      <c r="B23" s="36">
        <v>3</v>
      </c>
      <c r="C23" s="1"/>
      <c r="D23" s="1"/>
      <c r="E23" s="37" t="s">
        <v>322</v>
      </c>
      <c r="F23" s="1"/>
      <c r="G23" s="1"/>
      <c r="H23" s="1"/>
      <c r="I23" s="1"/>
      <c r="J23" s="1"/>
      <c r="K23" s="38">
        <f>H148</f>
        <v>0</v>
      </c>
      <c r="L23" s="38">
        <f>L148</f>
        <v>0</v>
      </c>
      <c r="M23" s="12"/>
      <c r="N23" s="2"/>
      <c r="O23" s="2"/>
      <c r="P23" s="2"/>
      <c r="Q23" s="2"/>
      <c r="S23" s="27">
        <f>S147</f>
        <v>0</v>
      </c>
    </row>
    <row r="24">
      <c r="A24" s="9"/>
      <c r="B24" s="36">
        <v>4</v>
      </c>
      <c r="C24" s="1"/>
      <c r="D24" s="1"/>
      <c r="E24" s="37" t="s">
        <v>88</v>
      </c>
      <c r="F24" s="1"/>
      <c r="G24" s="1"/>
      <c r="H24" s="1"/>
      <c r="I24" s="1"/>
      <c r="J24" s="1"/>
      <c r="K24" s="38">
        <f>H166</f>
        <v>0</v>
      </c>
      <c r="L24" s="38">
        <f>L166</f>
        <v>0</v>
      </c>
      <c r="M24" s="12"/>
      <c r="N24" s="2"/>
      <c r="O24" s="2"/>
      <c r="P24" s="2"/>
      <c r="Q24" s="2"/>
      <c r="S24" s="27">
        <f>S165</f>
        <v>0</v>
      </c>
    </row>
    <row r="25">
      <c r="A25" s="9"/>
      <c r="B25" s="36">
        <v>7</v>
      </c>
      <c r="C25" s="1"/>
      <c r="D25" s="1"/>
      <c r="E25" s="37" t="s">
        <v>323</v>
      </c>
      <c r="F25" s="1"/>
      <c r="G25" s="1"/>
      <c r="H25" s="1"/>
      <c r="I25" s="1"/>
      <c r="J25" s="1"/>
      <c r="K25" s="38">
        <f>H184</f>
        <v>0</v>
      </c>
      <c r="L25" s="38">
        <f>L184</f>
        <v>0</v>
      </c>
      <c r="M25" s="71"/>
      <c r="N25" s="2"/>
      <c r="O25" s="2"/>
      <c r="P25" s="2"/>
      <c r="Q25" s="2"/>
      <c r="S25" s="27">
        <f>S183</f>
        <v>0</v>
      </c>
    </row>
    <row r="26">
      <c r="A26" s="9"/>
      <c r="B26" s="36">
        <v>8</v>
      </c>
      <c r="C26" s="1"/>
      <c r="D26" s="1"/>
      <c r="E26" s="37" t="s">
        <v>90</v>
      </c>
      <c r="F26" s="1"/>
      <c r="G26" s="1"/>
      <c r="H26" s="1"/>
      <c r="I26" s="1"/>
      <c r="J26" s="1"/>
      <c r="K26" s="38">
        <f>H202</f>
        <v>0</v>
      </c>
      <c r="L26" s="38">
        <f>L202</f>
        <v>0</v>
      </c>
      <c r="M26" s="71"/>
      <c r="N26" s="2"/>
      <c r="O26" s="2"/>
      <c r="P26" s="2"/>
      <c r="Q26" s="2"/>
      <c r="S26" s="27">
        <f>S201</f>
        <v>0</v>
      </c>
    </row>
    <row r="27">
      <c r="A27" s="9"/>
      <c r="B27" s="36">
        <v>9</v>
      </c>
      <c r="C27" s="1"/>
      <c r="D27" s="1"/>
      <c r="E27" s="37" t="s">
        <v>91</v>
      </c>
      <c r="F27" s="1"/>
      <c r="G27" s="1"/>
      <c r="H27" s="1"/>
      <c r="I27" s="1"/>
      <c r="J27" s="1"/>
      <c r="K27" s="38">
        <f>H220</f>
        <v>0</v>
      </c>
      <c r="L27" s="38">
        <f>L220</f>
        <v>0</v>
      </c>
      <c r="M27" s="71"/>
      <c r="N27" s="2"/>
      <c r="O27" s="2"/>
      <c r="P27" s="2"/>
      <c r="Q27" s="2"/>
      <c r="S27" s="27">
        <f>S219</f>
        <v>0</v>
      </c>
    </row>
    <row r="28">
      <c r="A28" s="13"/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72"/>
      <c r="N28" s="2"/>
      <c r="O28" s="2"/>
      <c r="P28" s="2"/>
      <c r="Q28" s="2"/>
    </row>
    <row r="29" ht="14" customHeight="1">
      <c r="A29" s="4"/>
      <c r="B29" s="28" t="s">
        <v>33</v>
      </c>
      <c r="C29" s="4"/>
      <c r="D29" s="4"/>
      <c r="E29" s="4"/>
      <c r="F29" s="4"/>
      <c r="G29" s="4"/>
      <c r="H29" s="4"/>
      <c r="I29" s="4"/>
      <c r="J29" s="4"/>
      <c r="K29" s="4"/>
      <c r="L29" s="4"/>
      <c r="M29" s="2"/>
      <c r="N29" s="2"/>
      <c r="O29" s="2"/>
      <c r="P29" s="2"/>
      <c r="Q29" s="2"/>
    </row>
    <row r="30" ht="18" customHeight="1">
      <c r="A30" s="6"/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3"/>
      <c r="N30" s="2"/>
      <c r="O30" s="2"/>
      <c r="P30" s="2"/>
      <c r="Q30" s="2"/>
    </row>
    <row r="31" ht="18" customHeight="1">
      <c r="A31" s="9"/>
      <c r="B31" s="34" t="s">
        <v>34</v>
      </c>
      <c r="C31" s="34" t="s">
        <v>30</v>
      </c>
      <c r="D31" s="34" t="s">
        <v>35</v>
      </c>
      <c r="E31" s="34" t="s">
        <v>31</v>
      </c>
      <c r="F31" s="34" t="s">
        <v>36</v>
      </c>
      <c r="G31" s="35" t="s">
        <v>37</v>
      </c>
      <c r="H31" s="22" t="s">
        <v>38</v>
      </c>
      <c r="I31" s="22" t="s">
        <v>39</v>
      </c>
      <c r="J31" s="22" t="s">
        <v>16</v>
      </c>
      <c r="K31" s="35" t="s">
        <v>40</v>
      </c>
      <c r="L31" s="22" t="s">
        <v>17</v>
      </c>
      <c r="M31" s="71"/>
      <c r="N31" s="2"/>
      <c r="O31" s="2"/>
      <c r="P31" s="2"/>
      <c r="Q31" s="2"/>
    </row>
    <row r="32" ht="40" customHeight="1">
      <c r="A32" s="9"/>
      <c r="B32" s="39" t="s">
        <v>324</v>
      </c>
      <c r="C32" s="1"/>
      <c r="D32" s="1"/>
      <c r="E32" s="1"/>
      <c r="F32" s="1"/>
      <c r="G32" s="1"/>
      <c r="H32" s="40"/>
      <c r="I32" s="1"/>
      <c r="J32" s="40"/>
      <c r="K32" s="1"/>
      <c r="L32" s="1"/>
      <c r="M32" s="12"/>
      <c r="N32" s="2"/>
      <c r="O32" s="2"/>
      <c r="P32" s="2"/>
      <c r="Q32" s="2"/>
    </row>
    <row r="33">
      <c r="A33" s="9"/>
      <c r="B33" s="41">
        <v>1</v>
      </c>
      <c r="C33" s="42" t="s">
        <v>98</v>
      </c>
      <c r="D33" s="42"/>
      <c r="E33" s="42" t="s">
        <v>93</v>
      </c>
      <c r="F33" s="42" t="s">
        <v>3</v>
      </c>
      <c r="G33" s="43" t="s">
        <v>99</v>
      </c>
      <c r="H33" s="44">
        <v>791</v>
      </c>
      <c r="I33" s="25">
        <f>ROUND(0,2)</f>
        <v>0</v>
      </c>
      <c r="J33" s="45">
        <f>ROUND(I33*H33,2)</f>
        <v>0</v>
      </c>
      <c r="K33" s="46">
        <v>0.20999999999999999</v>
      </c>
      <c r="L33" s="47">
        <f>IF(ISNUMBER(K33),ROUND(J33*(K33+1),2),0)</f>
        <v>0</v>
      </c>
      <c r="M33" s="12"/>
      <c r="N33" s="2"/>
      <c r="O33" s="2"/>
      <c r="P33" s="2"/>
      <c r="Q33" s="33">
        <f>IF(ISNUMBER(K33),IF(H33&gt;0,IF(I33&gt;0,J33,0),0),0)</f>
        <v>0</v>
      </c>
      <c r="R33" s="27">
        <f>IF(ISNUMBER(K33)=FALSE,J33,0)</f>
        <v>0</v>
      </c>
    </row>
    <row r="34">
      <c r="A34" s="9"/>
      <c r="B34" s="48" t="s">
        <v>45</v>
      </c>
      <c r="C34" s="1"/>
      <c r="D34" s="1"/>
      <c r="E34" s="49" t="s">
        <v>325</v>
      </c>
      <c r="F34" s="1"/>
      <c r="G34" s="1"/>
      <c r="H34" s="40"/>
      <c r="I34" s="1"/>
      <c r="J34" s="40"/>
      <c r="K34" s="1"/>
      <c r="L34" s="1"/>
      <c r="M34" s="12"/>
      <c r="N34" s="2"/>
      <c r="O34" s="2"/>
      <c r="P34" s="2"/>
      <c r="Q34" s="2"/>
    </row>
    <row r="35">
      <c r="A35" s="9"/>
      <c r="B35" s="48" t="s">
        <v>47</v>
      </c>
      <c r="C35" s="1"/>
      <c r="D35" s="1"/>
      <c r="E35" s="49" t="s">
        <v>326</v>
      </c>
      <c r="F35" s="1"/>
      <c r="G35" s="1"/>
      <c r="H35" s="40"/>
      <c r="I35" s="1"/>
      <c r="J35" s="40"/>
      <c r="K35" s="1"/>
      <c r="L35" s="1"/>
      <c r="M35" s="12"/>
      <c r="N35" s="2"/>
      <c r="O35" s="2"/>
      <c r="P35" s="2"/>
      <c r="Q35" s="2"/>
    </row>
    <row r="36">
      <c r="A36" s="9"/>
      <c r="B36" s="48" t="s">
        <v>49</v>
      </c>
      <c r="C36" s="1"/>
      <c r="D36" s="1"/>
      <c r="E36" s="49" t="s">
        <v>97</v>
      </c>
      <c r="F36" s="1"/>
      <c r="G36" s="1"/>
      <c r="H36" s="40"/>
      <c r="I36" s="1"/>
      <c r="J36" s="40"/>
      <c r="K36" s="1"/>
      <c r="L36" s="1"/>
      <c r="M36" s="12"/>
      <c r="N36" s="2"/>
      <c r="O36" s="2"/>
      <c r="P36" s="2"/>
      <c r="Q36" s="2"/>
    </row>
    <row r="37" thickBot="1">
      <c r="A37" s="9"/>
      <c r="B37" s="50" t="s">
        <v>51</v>
      </c>
      <c r="C37" s="51"/>
      <c r="D37" s="51"/>
      <c r="E37" s="52" t="s">
        <v>52</v>
      </c>
      <c r="F37" s="51"/>
      <c r="G37" s="51"/>
      <c r="H37" s="53"/>
      <c r="I37" s="51"/>
      <c r="J37" s="53"/>
      <c r="K37" s="51"/>
      <c r="L37" s="51"/>
      <c r="M37" s="12"/>
      <c r="N37" s="2"/>
      <c r="O37" s="2"/>
      <c r="P37" s="2"/>
      <c r="Q37" s="2"/>
    </row>
    <row r="38" thickTop="1" thickBot="1" ht="25" customHeight="1">
      <c r="A38" s="9"/>
      <c r="B38" s="1"/>
      <c r="C38" s="59">
        <v>0</v>
      </c>
      <c r="D38" s="1"/>
      <c r="E38" s="59" t="s">
        <v>321</v>
      </c>
      <c r="F38" s="1"/>
      <c r="G38" s="60" t="s">
        <v>79</v>
      </c>
      <c r="H38" s="61">
        <f>0+J33</f>
        <v>0</v>
      </c>
      <c r="I38" s="60" t="s">
        <v>80</v>
      </c>
      <c r="J38" s="62">
        <f>(L38-H38)</f>
        <v>0</v>
      </c>
      <c r="K38" s="60" t="s">
        <v>81</v>
      </c>
      <c r="L38" s="63">
        <f>0+L33</f>
        <v>0</v>
      </c>
      <c r="M38" s="12"/>
      <c r="N38" s="2"/>
      <c r="O38" s="2"/>
      <c r="P38" s="2"/>
      <c r="Q38" s="33">
        <f>0+Q33</f>
        <v>0</v>
      </c>
      <c r="R38" s="27">
        <f>0+R33</f>
        <v>0</v>
      </c>
      <c r="S38" s="64">
        <f>Q38*(1+J38)+R38</f>
        <v>0</v>
      </c>
    </row>
    <row r="39" thickTop="1" thickBot="1" ht="25" customHeight="1">
      <c r="A39" s="9"/>
      <c r="B39" s="65"/>
      <c r="C39" s="65"/>
      <c r="D39" s="65"/>
      <c r="E39" s="65"/>
      <c r="F39" s="65"/>
      <c r="G39" s="66" t="s">
        <v>82</v>
      </c>
      <c r="H39" s="67">
        <f>0+J33</f>
        <v>0</v>
      </c>
      <c r="I39" s="66" t="s">
        <v>83</v>
      </c>
      <c r="J39" s="68">
        <f>0+J38</f>
        <v>0</v>
      </c>
      <c r="K39" s="66" t="s">
        <v>84</v>
      </c>
      <c r="L39" s="69">
        <f>0+L33</f>
        <v>0</v>
      </c>
      <c r="M39" s="12"/>
      <c r="N39" s="2"/>
      <c r="O39" s="2"/>
      <c r="P39" s="2"/>
      <c r="Q39" s="2"/>
    </row>
    <row r="40" ht="40" customHeight="1">
      <c r="A40" s="9"/>
      <c r="B40" s="74" t="s">
        <v>105</v>
      </c>
      <c r="C40" s="1"/>
      <c r="D40" s="1"/>
      <c r="E40" s="1"/>
      <c r="F40" s="1"/>
      <c r="G40" s="1"/>
      <c r="H40" s="40"/>
      <c r="I40" s="1"/>
      <c r="J40" s="40"/>
      <c r="K40" s="1"/>
      <c r="L40" s="1"/>
      <c r="M40" s="12"/>
      <c r="N40" s="2"/>
      <c r="O40" s="2"/>
      <c r="P40" s="2"/>
      <c r="Q40" s="2"/>
    </row>
    <row r="41">
      <c r="A41" s="9"/>
      <c r="B41" s="41">
        <v>2</v>
      </c>
      <c r="C41" s="42" t="s">
        <v>327</v>
      </c>
      <c r="D41" s="42" t="s">
        <v>3</v>
      </c>
      <c r="E41" s="42" t="s">
        <v>328</v>
      </c>
      <c r="F41" s="42" t="s">
        <v>3</v>
      </c>
      <c r="G41" s="43" t="s">
        <v>94</v>
      </c>
      <c r="H41" s="44">
        <v>33.75</v>
      </c>
      <c r="I41" s="25">
        <f>ROUND(0,2)</f>
        <v>0</v>
      </c>
      <c r="J41" s="45">
        <f>ROUND(I41*H41,2)</f>
        <v>0</v>
      </c>
      <c r="K41" s="46">
        <v>0.20999999999999999</v>
      </c>
      <c r="L41" s="47">
        <f>IF(ISNUMBER(K41),ROUND(J41*(K41+1),2),0)</f>
        <v>0</v>
      </c>
      <c r="M41" s="12"/>
      <c r="N41" s="2"/>
      <c r="O41" s="2"/>
      <c r="P41" s="2"/>
      <c r="Q41" s="33">
        <f>IF(ISNUMBER(K41),IF(H41&gt;0,IF(I41&gt;0,J41,0),0),0)</f>
        <v>0</v>
      </c>
      <c r="R41" s="27">
        <f>IF(ISNUMBER(K41)=FALSE,J41,0)</f>
        <v>0</v>
      </c>
    </row>
    <row r="42">
      <c r="A42" s="9"/>
      <c r="B42" s="48" t="s">
        <v>45</v>
      </c>
      <c r="C42" s="1"/>
      <c r="D42" s="1"/>
      <c r="E42" s="49" t="s">
        <v>329</v>
      </c>
      <c r="F42" s="1"/>
      <c r="G42" s="1"/>
      <c r="H42" s="40"/>
      <c r="I42" s="1"/>
      <c r="J42" s="40"/>
      <c r="K42" s="1"/>
      <c r="L42" s="1"/>
      <c r="M42" s="12"/>
      <c r="N42" s="2"/>
      <c r="O42" s="2"/>
      <c r="P42" s="2"/>
      <c r="Q42" s="2"/>
    </row>
    <row r="43">
      <c r="A43" s="9"/>
      <c r="B43" s="48" t="s">
        <v>47</v>
      </c>
      <c r="C43" s="1"/>
      <c r="D43" s="1"/>
      <c r="E43" s="49" t="s">
        <v>330</v>
      </c>
      <c r="F43" s="1"/>
      <c r="G43" s="1"/>
      <c r="H43" s="40"/>
      <c r="I43" s="1"/>
      <c r="J43" s="40"/>
      <c r="K43" s="1"/>
      <c r="L43" s="1"/>
      <c r="M43" s="12"/>
      <c r="N43" s="2"/>
      <c r="O43" s="2"/>
      <c r="P43" s="2"/>
      <c r="Q43" s="2"/>
    </row>
    <row r="44">
      <c r="A44" s="9"/>
      <c r="B44" s="48" t="s">
        <v>49</v>
      </c>
      <c r="C44" s="1"/>
      <c r="D44" s="1"/>
      <c r="E44" s="49" t="s">
        <v>331</v>
      </c>
      <c r="F44" s="1"/>
      <c r="G44" s="1"/>
      <c r="H44" s="40"/>
      <c r="I44" s="1"/>
      <c r="J44" s="40"/>
      <c r="K44" s="1"/>
      <c r="L44" s="1"/>
      <c r="M44" s="12"/>
      <c r="N44" s="2"/>
      <c r="O44" s="2"/>
      <c r="P44" s="2"/>
      <c r="Q44" s="2"/>
    </row>
    <row r="45" thickBot="1">
      <c r="A45" s="9"/>
      <c r="B45" s="50" t="s">
        <v>51</v>
      </c>
      <c r="C45" s="51"/>
      <c r="D45" s="51"/>
      <c r="E45" s="52" t="s">
        <v>52</v>
      </c>
      <c r="F45" s="51"/>
      <c r="G45" s="51"/>
      <c r="H45" s="53"/>
      <c r="I45" s="51"/>
      <c r="J45" s="53"/>
      <c r="K45" s="51"/>
      <c r="L45" s="51"/>
      <c r="M45" s="12"/>
      <c r="N45" s="2"/>
      <c r="O45" s="2"/>
      <c r="P45" s="2"/>
      <c r="Q45" s="2"/>
    </row>
    <row r="46" thickTop="1">
      <c r="A46" s="9"/>
      <c r="B46" s="41">
        <v>3</v>
      </c>
      <c r="C46" s="42" t="s">
        <v>332</v>
      </c>
      <c r="D46" s="42" t="s">
        <v>3</v>
      </c>
      <c r="E46" s="42" t="s">
        <v>333</v>
      </c>
      <c r="F46" s="42" t="s">
        <v>3</v>
      </c>
      <c r="G46" s="43" t="s">
        <v>94</v>
      </c>
      <c r="H46" s="54">
        <v>616</v>
      </c>
      <c r="I46" s="55">
        <f>ROUND(0,2)</f>
        <v>0</v>
      </c>
      <c r="J46" s="56">
        <f>ROUND(I46*H46,2)</f>
        <v>0</v>
      </c>
      <c r="K46" s="57">
        <v>0.20999999999999999</v>
      </c>
      <c r="L46" s="58">
        <f>IF(ISNUMBER(K46),ROUND(J46*(K46+1),2),0)</f>
        <v>0</v>
      </c>
      <c r="M46" s="12"/>
      <c r="N46" s="2"/>
      <c r="O46" s="2"/>
      <c r="P46" s="2"/>
      <c r="Q46" s="33">
        <f>IF(ISNUMBER(K46),IF(H46&gt;0,IF(I46&gt;0,J46,0),0),0)</f>
        <v>0</v>
      </c>
      <c r="R46" s="27">
        <f>IF(ISNUMBER(K46)=FALSE,J46,0)</f>
        <v>0</v>
      </c>
    </row>
    <row r="47">
      <c r="A47" s="9"/>
      <c r="B47" s="48" t="s">
        <v>45</v>
      </c>
      <c r="C47" s="1"/>
      <c r="D47" s="1"/>
      <c r="E47" s="49" t="s">
        <v>334</v>
      </c>
      <c r="F47" s="1"/>
      <c r="G47" s="1"/>
      <c r="H47" s="40"/>
      <c r="I47" s="1"/>
      <c r="J47" s="40"/>
      <c r="K47" s="1"/>
      <c r="L47" s="1"/>
      <c r="M47" s="12"/>
      <c r="N47" s="2"/>
      <c r="O47" s="2"/>
      <c r="P47" s="2"/>
      <c r="Q47" s="2"/>
    </row>
    <row r="48">
      <c r="A48" s="9"/>
      <c r="B48" s="48" t="s">
        <v>47</v>
      </c>
      <c r="C48" s="1"/>
      <c r="D48" s="1"/>
      <c r="E48" s="49" t="s">
        <v>3</v>
      </c>
      <c r="F48" s="1"/>
      <c r="G48" s="1"/>
      <c r="H48" s="40"/>
      <c r="I48" s="1"/>
      <c r="J48" s="40"/>
      <c r="K48" s="1"/>
      <c r="L48" s="1"/>
      <c r="M48" s="12"/>
      <c r="N48" s="2"/>
      <c r="O48" s="2"/>
      <c r="P48" s="2"/>
      <c r="Q48" s="2"/>
    </row>
    <row r="49">
      <c r="A49" s="9"/>
      <c r="B49" s="48" t="s">
        <v>49</v>
      </c>
      <c r="C49" s="1"/>
      <c r="D49" s="1"/>
      <c r="E49" s="49" t="s">
        <v>335</v>
      </c>
      <c r="F49" s="1"/>
      <c r="G49" s="1"/>
      <c r="H49" s="40"/>
      <c r="I49" s="1"/>
      <c r="J49" s="40"/>
      <c r="K49" s="1"/>
      <c r="L49" s="1"/>
      <c r="M49" s="12"/>
      <c r="N49" s="2"/>
      <c r="O49" s="2"/>
      <c r="P49" s="2"/>
      <c r="Q49" s="2"/>
    </row>
    <row r="50" thickBot="1">
      <c r="A50" s="9"/>
      <c r="B50" s="50" t="s">
        <v>51</v>
      </c>
      <c r="C50" s="51"/>
      <c r="D50" s="51"/>
      <c r="E50" s="52" t="s">
        <v>52</v>
      </c>
      <c r="F50" s="51"/>
      <c r="G50" s="51"/>
      <c r="H50" s="53"/>
      <c r="I50" s="51"/>
      <c r="J50" s="53"/>
      <c r="K50" s="51"/>
      <c r="L50" s="51"/>
      <c r="M50" s="12"/>
      <c r="N50" s="2"/>
      <c r="O50" s="2"/>
      <c r="P50" s="2"/>
      <c r="Q50" s="2"/>
    </row>
    <row r="51" thickTop="1">
      <c r="A51" s="9"/>
      <c r="B51" s="41">
        <v>4</v>
      </c>
      <c r="C51" s="42" t="s">
        <v>186</v>
      </c>
      <c r="D51" s="42" t="s">
        <v>3</v>
      </c>
      <c r="E51" s="42" t="s">
        <v>336</v>
      </c>
      <c r="F51" s="42" t="s">
        <v>3</v>
      </c>
      <c r="G51" s="43" t="s">
        <v>94</v>
      </c>
      <c r="H51" s="54">
        <v>305</v>
      </c>
      <c r="I51" s="55">
        <f>ROUND(0,2)</f>
        <v>0</v>
      </c>
      <c r="J51" s="56">
        <f>ROUND(I51*H51,2)</f>
        <v>0</v>
      </c>
      <c r="K51" s="57">
        <v>0.20999999999999999</v>
      </c>
      <c r="L51" s="58">
        <f>IF(ISNUMBER(K51),ROUND(J51*(K51+1),2),0)</f>
        <v>0</v>
      </c>
      <c r="M51" s="12"/>
      <c r="N51" s="2"/>
      <c r="O51" s="2"/>
      <c r="P51" s="2"/>
      <c r="Q51" s="33">
        <f>IF(ISNUMBER(K51),IF(H51&gt;0,IF(I51&gt;0,J51,0),0),0)</f>
        <v>0</v>
      </c>
      <c r="R51" s="27">
        <f>IF(ISNUMBER(K51)=FALSE,J51,0)</f>
        <v>0</v>
      </c>
    </row>
    <row r="52">
      <c r="A52" s="9"/>
      <c r="B52" s="48" t="s">
        <v>45</v>
      </c>
      <c r="C52" s="1"/>
      <c r="D52" s="1"/>
      <c r="E52" s="49" t="s">
        <v>337</v>
      </c>
      <c r="F52" s="1"/>
      <c r="G52" s="1"/>
      <c r="H52" s="40"/>
      <c r="I52" s="1"/>
      <c r="J52" s="40"/>
      <c r="K52" s="1"/>
      <c r="L52" s="1"/>
      <c r="M52" s="12"/>
      <c r="N52" s="2"/>
      <c r="O52" s="2"/>
      <c r="P52" s="2"/>
      <c r="Q52" s="2"/>
    </row>
    <row r="53">
      <c r="A53" s="9"/>
      <c r="B53" s="48" t="s">
        <v>47</v>
      </c>
      <c r="C53" s="1"/>
      <c r="D53" s="1"/>
      <c r="E53" s="49" t="s">
        <v>3</v>
      </c>
      <c r="F53" s="1"/>
      <c r="G53" s="1"/>
      <c r="H53" s="40"/>
      <c r="I53" s="1"/>
      <c r="J53" s="40"/>
      <c r="K53" s="1"/>
      <c r="L53" s="1"/>
      <c r="M53" s="12"/>
      <c r="N53" s="2"/>
      <c r="O53" s="2"/>
      <c r="P53" s="2"/>
      <c r="Q53" s="2"/>
    </row>
    <row r="54">
      <c r="A54" s="9"/>
      <c r="B54" s="48" t="s">
        <v>49</v>
      </c>
      <c r="C54" s="1"/>
      <c r="D54" s="1"/>
      <c r="E54" s="49" t="s">
        <v>189</v>
      </c>
      <c r="F54" s="1"/>
      <c r="G54" s="1"/>
      <c r="H54" s="40"/>
      <c r="I54" s="1"/>
      <c r="J54" s="40"/>
      <c r="K54" s="1"/>
      <c r="L54" s="1"/>
      <c r="M54" s="12"/>
      <c r="N54" s="2"/>
      <c r="O54" s="2"/>
      <c r="P54" s="2"/>
      <c r="Q54" s="2"/>
    </row>
    <row r="55" thickBot="1">
      <c r="A55" s="9"/>
      <c r="B55" s="50" t="s">
        <v>51</v>
      </c>
      <c r="C55" s="51"/>
      <c r="D55" s="51"/>
      <c r="E55" s="52" t="s">
        <v>52</v>
      </c>
      <c r="F55" s="51"/>
      <c r="G55" s="51"/>
      <c r="H55" s="53"/>
      <c r="I55" s="51"/>
      <c r="J55" s="53"/>
      <c r="K55" s="51"/>
      <c r="L55" s="51"/>
      <c r="M55" s="12"/>
      <c r="N55" s="2"/>
      <c r="O55" s="2"/>
      <c r="P55" s="2"/>
      <c r="Q55" s="2"/>
    </row>
    <row r="56" thickTop="1">
      <c r="A56" s="9"/>
      <c r="B56" s="41">
        <v>5</v>
      </c>
      <c r="C56" s="42" t="s">
        <v>338</v>
      </c>
      <c r="D56" s="42" t="s">
        <v>3</v>
      </c>
      <c r="E56" s="42" t="s">
        <v>339</v>
      </c>
      <c r="F56" s="42" t="s">
        <v>3</v>
      </c>
      <c r="G56" s="43" t="s">
        <v>94</v>
      </c>
      <c r="H56" s="54">
        <v>68.200000000000003</v>
      </c>
      <c r="I56" s="55">
        <f>ROUND(0,2)</f>
        <v>0</v>
      </c>
      <c r="J56" s="56">
        <f>ROUND(I56*H56,2)</f>
        <v>0</v>
      </c>
      <c r="K56" s="57">
        <v>0.20999999999999999</v>
      </c>
      <c r="L56" s="58">
        <f>IF(ISNUMBER(K56),ROUND(J56*(K56+1),2),0)</f>
        <v>0</v>
      </c>
      <c r="M56" s="12"/>
      <c r="N56" s="2"/>
      <c r="O56" s="2"/>
      <c r="P56" s="2"/>
      <c r="Q56" s="33">
        <f>IF(ISNUMBER(K56),IF(H56&gt;0,IF(I56&gt;0,J56,0),0),0)</f>
        <v>0</v>
      </c>
      <c r="R56" s="27">
        <f>IF(ISNUMBER(K56)=FALSE,J56,0)</f>
        <v>0</v>
      </c>
    </row>
    <row r="57">
      <c r="A57" s="9"/>
      <c r="B57" s="48" t="s">
        <v>45</v>
      </c>
      <c r="C57" s="1"/>
      <c r="D57" s="1"/>
      <c r="E57" s="49" t="s">
        <v>340</v>
      </c>
      <c r="F57" s="1"/>
      <c r="G57" s="1"/>
      <c r="H57" s="40"/>
      <c r="I57" s="1"/>
      <c r="J57" s="40"/>
      <c r="K57" s="1"/>
      <c r="L57" s="1"/>
      <c r="M57" s="12"/>
      <c r="N57" s="2"/>
      <c r="O57" s="2"/>
      <c r="P57" s="2"/>
      <c r="Q57" s="2"/>
    </row>
    <row r="58">
      <c r="A58" s="9"/>
      <c r="B58" s="48" t="s">
        <v>47</v>
      </c>
      <c r="C58" s="1"/>
      <c r="D58" s="1"/>
      <c r="E58" s="49" t="s">
        <v>341</v>
      </c>
      <c r="F58" s="1"/>
      <c r="G58" s="1"/>
      <c r="H58" s="40"/>
      <c r="I58" s="1"/>
      <c r="J58" s="40"/>
      <c r="K58" s="1"/>
      <c r="L58" s="1"/>
      <c r="M58" s="12"/>
      <c r="N58" s="2"/>
      <c r="O58" s="2"/>
      <c r="P58" s="2"/>
      <c r="Q58" s="2"/>
    </row>
    <row r="59">
      <c r="A59" s="9"/>
      <c r="B59" s="48" t="s">
        <v>49</v>
      </c>
      <c r="C59" s="1"/>
      <c r="D59" s="1"/>
      <c r="E59" s="49" t="s">
        <v>342</v>
      </c>
      <c r="F59" s="1"/>
      <c r="G59" s="1"/>
      <c r="H59" s="40"/>
      <c r="I59" s="1"/>
      <c r="J59" s="40"/>
      <c r="K59" s="1"/>
      <c r="L59" s="1"/>
      <c r="M59" s="12"/>
      <c r="N59" s="2"/>
      <c r="O59" s="2"/>
      <c r="P59" s="2"/>
      <c r="Q59" s="2"/>
    </row>
    <row r="60" thickBot="1">
      <c r="A60" s="9"/>
      <c r="B60" s="50" t="s">
        <v>51</v>
      </c>
      <c r="C60" s="51"/>
      <c r="D60" s="51"/>
      <c r="E60" s="52" t="s">
        <v>52</v>
      </c>
      <c r="F60" s="51"/>
      <c r="G60" s="51"/>
      <c r="H60" s="53"/>
      <c r="I60" s="51"/>
      <c r="J60" s="53"/>
      <c r="K60" s="51"/>
      <c r="L60" s="51"/>
      <c r="M60" s="12"/>
      <c r="N60" s="2"/>
      <c r="O60" s="2"/>
      <c r="P60" s="2"/>
      <c r="Q60" s="2"/>
    </row>
    <row r="61" thickTop="1">
      <c r="A61" s="9"/>
      <c r="B61" s="41">
        <v>6</v>
      </c>
      <c r="C61" s="42" t="s">
        <v>343</v>
      </c>
      <c r="D61" s="42" t="s">
        <v>3</v>
      </c>
      <c r="E61" s="42" t="s">
        <v>344</v>
      </c>
      <c r="F61" s="42" t="s">
        <v>3</v>
      </c>
      <c r="G61" s="43" t="s">
        <v>108</v>
      </c>
      <c r="H61" s="54">
        <v>498.30000000000001</v>
      </c>
      <c r="I61" s="55">
        <f>ROUND(0,2)</f>
        <v>0</v>
      </c>
      <c r="J61" s="56">
        <f>ROUND(I61*H61,2)</f>
        <v>0</v>
      </c>
      <c r="K61" s="57">
        <v>0.20999999999999999</v>
      </c>
      <c r="L61" s="58">
        <f>IF(ISNUMBER(K61),ROUND(J61*(K61+1),2),0)</f>
        <v>0</v>
      </c>
      <c r="M61" s="12"/>
      <c r="N61" s="2"/>
      <c r="O61" s="2"/>
      <c r="P61" s="2"/>
      <c r="Q61" s="33">
        <f>IF(ISNUMBER(K61),IF(H61&gt;0,IF(I61&gt;0,J61,0),0),0)</f>
        <v>0</v>
      </c>
      <c r="R61" s="27">
        <f>IF(ISNUMBER(K61)=FALSE,J61,0)</f>
        <v>0</v>
      </c>
    </row>
    <row r="62">
      <c r="A62" s="9"/>
      <c r="B62" s="48" t="s">
        <v>45</v>
      </c>
      <c r="C62" s="1"/>
      <c r="D62" s="1"/>
      <c r="E62" s="49" t="s">
        <v>3</v>
      </c>
      <c r="F62" s="1"/>
      <c r="G62" s="1"/>
      <c r="H62" s="40"/>
      <c r="I62" s="1"/>
      <c r="J62" s="40"/>
      <c r="K62" s="1"/>
      <c r="L62" s="1"/>
      <c r="M62" s="12"/>
      <c r="N62" s="2"/>
      <c r="O62" s="2"/>
      <c r="P62" s="2"/>
      <c r="Q62" s="2"/>
    </row>
    <row r="63">
      <c r="A63" s="9"/>
      <c r="B63" s="48" t="s">
        <v>47</v>
      </c>
      <c r="C63" s="1"/>
      <c r="D63" s="1"/>
      <c r="E63" s="49" t="s">
        <v>345</v>
      </c>
      <c r="F63" s="1"/>
      <c r="G63" s="1"/>
      <c r="H63" s="40"/>
      <c r="I63" s="1"/>
      <c r="J63" s="40"/>
      <c r="K63" s="1"/>
      <c r="L63" s="1"/>
      <c r="M63" s="12"/>
      <c r="N63" s="2"/>
      <c r="O63" s="2"/>
      <c r="P63" s="2"/>
      <c r="Q63" s="2"/>
    </row>
    <row r="64">
      <c r="A64" s="9"/>
      <c r="B64" s="48" t="s">
        <v>49</v>
      </c>
      <c r="C64" s="1"/>
      <c r="D64" s="1"/>
      <c r="E64" s="49" t="s">
        <v>346</v>
      </c>
      <c r="F64" s="1"/>
      <c r="G64" s="1"/>
      <c r="H64" s="40"/>
      <c r="I64" s="1"/>
      <c r="J64" s="40"/>
      <c r="K64" s="1"/>
      <c r="L64" s="1"/>
      <c r="M64" s="12"/>
      <c r="N64" s="2"/>
      <c r="O64" s="2"/>
      <c r="P64" s="2"/>
      <c r="Q64" s="2"/>
    </row>
    <row r="65" thickBot="1">
      <c r="A65" s="9"/>
      <c r="B65" s="50" t="s">
        <v>51</v>
      </c>
      <c r="C65" s="51"/>
      <c r="D65" s="51"/>
      <c r="E65" s="52" t="s">
        <v>52</v>
      </c>
      <c r="F65" s="51"/>
      <c r="G65" s="51"/>
      <c r="H65" s="53"/>
      <c r="I65" s="51"/>
      <c r="J65" s="53"/>
      <c r="K65" s="51"/>
      <c r="L65" s="51"/>
      <c r="M65" s="12"/>
      <c r="N65" s="2"/>
      <c r="O65" s="2"/>
      <c r="P65" s="2"/>
      <c r="Q65" s="2"/>
    </row>
    <row r="66" thickTop="1">
      <c r="A66" s="9"/>
      <c r="B66" s="41">
        <v>7</v>
      </c>
      <c r="C66" s="42" t="s">
        <v>347</v>
      </c>
      <c r="D66" s="42" t="s">
        <v>3</v>
      </c>
      <c r="E66" s="42" t="s">
        <v>348</v>
      </c>
      <c r="F66" s="42" t="s">
        <v>3</v>
      </c>
      <c r="G66" s="43" t="s">
        <v>108</v>
      </c>
      <c r="H66" s="54">
        <v>22.5</v>
      </c>
      <c r="I66" s="55">
        <f>ROUND(0,2)</f>
        <v>0</v>
      </c>
      <c r="J66" s="56">
        <f>ROUND(I66*H66,2)</f>
        <v>0</v>
      </c>
      <c r="K66" s="57">
        <v>0.20999999999999999</v>
      </c>
      <c r="L66" s="58">
        <f>IF(ISNUMBER(K66),ROUND(J66*(K66+1),2),0)</f>
        <v>0</v>
      </c>
      <c r="M66" s="12"/>
      <c r="N66" s="2"/>
      <c r="O66" s="2"/>
      <c r="P66" s="2"/>
      <c r="Q66" s="33">
        <f>IF(ISNUMBER(K66),IF(H66&gt;0,IF(I66&gt;0,J66,0),0),0)</f>
        <v>0</v>
      </c>
      <c r="R66" s="27">
        <f>IF(ISNUMBER(K66)=FALSE,J66,0)</f>
        <v>0</v>
      </c>
    </row>
    <row r="67">
      <c r="A67" s="9"/>
      <c r="B67" s="48" t="s">
        <v>45</v>
      </c>
      <c r="C67" s="1"/>
      <c r="D67" s="1"/>
      <c r="E67" s="49" t="s">
        <v>349</v>
      </c>
      <c r="F67" s="1"/>
      <c r="G67" s="1"/>
      <c r="H67" s="40"/>
      <c r="I67" s="1"/>
      <c r="J67" s="40"/>
      <c r="K67" s="1"/>
      <c r="L67" s="1"/>
      <c r="M67" s="12"/>
      <c r="N67" s="2"/>
      <c r="O67" s="2"/>
      <c r="P67" s="2"/>
      <c r="Q67" s="2"/>
    </row>
    <row r="68">
      <c r="A68" s="9"/>
      <c r="B68" s="48" t="s">
        <v>47</v>
      </c>
      <c r="C68" s="1"/>
      <c r="D68" s="1"/>
      <c r="E68" s="49" t="s">
        <v>350</v>
      </c>
      <c r="F68" s="1"/>
      <c r="G68" s="1"/>
      <c r="H68" s="40"/>
      <c r="I68" s="1"/>
      <c r="J68" s="40"/>
      <c r="K68" s="1"/>
      <c r="L68" s="1"/>
      <c r="M68" s="12"/>
      <c r="N68" s="2"/>
      <c r="O68" s="2"/>
      <c r="P68" s="2"/>
      <c r="Q68" s="2"/>
    </row>
    <row r="69">
      <c r="A69" s="9"/>
      <c r="B69" s="48" t="s">
        <v>49</v>
      </c>
      <c r="C69" s="1"/>
      <c r="D69" s="1"/>
      <c r="E69" s="49" t="s">
        <v>194</v>
      </c>
      <c r="F69" s="1"/>
      <c r="G69" s="1"/>
      <c r="H69" s="40"/>
      <c r="I69" s="1"/>
      <c r="J69" s="40"/>
      <c r="K69" s="1"/>
      <c r="L69" s="1"/>
      <c r="M69" s="12"/>
      <c r="N69" s="2"/>
      <c r="O69" s="2"/>
      <c r="P69" s="2"/>
      <c r="Q69" s="2"/>
    </row>
    <row r="70" thickBot="1">
      <c r="A70" s="9"/>
      <c r="B70" s="50" t="s">
        <v>51</v>
      </c>
      <c r="C70" s="51"/>
      <c r="D70" s="51"/>
      <c r="E70" s="52" t="s">
        <v>52</v>
      </c>
      <c r="F70" s="51"/>
      <c r="G70" s="51"/>
      <c r="H70" s="53"/>
      <c r="I70" s="51"/>
      <c r="J70" s="53"/>
      <c r="K70" s="51"/>
      <c r="L70" s="51"/>
      <c r="M70" s="12"/>
      <c r="N70" s="2"/>
      <c r="O70" s="2"/>
      <c r="P70" s="2"/>
      <c r="Q70" s="2"/>
    </row>
    <row r="71" thickTop="1">
      <c r="A71" s="9"/>
      <c r="B71" s="41">
        <v>8</v>
      </c>
      <c r="C71" s="42" t="s">
        <v>195</v>
      </c>
      <c r="D71" s="42" t="s">
        <v>3</v>
      </c>
      <c r="E71" s="42" t="s">
        <v>196</v>
      </c>
      <c r="F71" s="42" t="s">
        <v>3</v>
      </c>
      <c r="G71" s="43" t="s">
        <v>108</v>
      </c>
      <c r="H71" s="54">
        <v>22.5</v>
      </c>
      <c r="I71" s="55">
        <f>ROUND(0,2)</f>
        <v>0</v>
      </c>
      <c r="J71" s="56">
        <f>ROUND(I71*H71,2)</f>
        <v>0</v>
      </c>
      <c r="K71" s="57">
        <v>0.20999999999999999</v>
      </c>
      <c r="L71" s="58">
        <f>IF(ISNUMBER(K71),ROUND(J71*(K71+1),2),0)</f>
        <v>0</v>
      </c>
      <c r="M71" s="12"/>
      <c r="N71" s="2"/>
      <c r="O71" s="2"/>
      <c r="P71" s="2"/>
      <c r="Q71" s="33">
        <f>IF(ISNUMBER(K71),IF(H71&gt;0,IF(I71&gt;0,J71,0),0),0)</f>
        <v>0</v>
      </c>
      <c r="R71" s="27">
        <f>IF(ISNUMBER(K71)=FALSE,J71,0)</f>
        <v>0</v>
      </c>
    </row>
    <row r="72">
      <c r="A72" s="9"/>
      <c r="B72" s="48" t="s">
        <v>45</v>
      </c>
      <c r="C72" s="1"/>
      <c r="D72" s="1"/>
      <c r="E72" s="49" t="s">
        <v>197</v>
      </c>
      <c r="F72" s="1"/>
      <c r="G72" s="1"/>
      <c r="H72" s="40"/>
      <c r="I72" s="1"/>
      <c r="J72" s="40"/>
      <c r="K72" s="1"/>
      <c r="L72" s="1"/>
      <c r="M72" s="12"/>
      <c r="N72" s="2"/>
      <c r="O72" s="2"/>
      <c r="P72" s="2"/>
      <c r="Q72" s="2"/>
    </row>
    <row r="73">
      <c r="A73" s="9"/>
      <c r="B73" s="48" t="s">
        <v>47</v>
      </c>
      <c r="C73" s="1"/>
      <c r="D73" s="1"/>
      <c r="E73" s="49" t="s">
        <v>350</v>
      </c>
      <c r="F73" s="1"/>
      <c r="G73" s="1"/>
      <c r="H73" s="40"/>
      <c r="I73" s="1"/>
      <c r="J73" s="40"/>
      <c r="K73" s="1"/>
      <c r="L73" s="1"/>
      <c r="M73" s="12"/>
      <c r="N73" s="2"/>
      <c r="O73" s="2"/>
      <c r="P73" s="2"/>
      <c r="Q73" s="2"/>
    </row>
    <row r="74">
      <c r="A74" s="9"/>
      <c r="B74" s="48" t="s">
        <v>49</v>
      </c>
      <c r="C74" s="1"/>
      <c r="D74" s="1"/>
      <c r="E74" s="49" t="s">
        <v>351</v>
      </c>
      <c r="F74" s="1"/>
      <c r="G74" s="1"/>
      <c r="H74" s="40"/>
      <c r="I74" s="1"/>
      <c r="J74" s="40"/>
      <c r="K74" s="1"/>
      <c r="L74" s="1"/>
      <c r="M74" s="12"/>
      <c r="N74" s="2"/>
      <c r="O74" s="2"/>
      <c r="P74" s="2"/>
      <c r="Q74" s="2"/>
    </row>
    <row r="75" thickBot="1">
      <c r="A75" s="9"/>
      <c r="B75" s="50" t="s">
        <v>51</v>
      </c>
      <c r="C75" s="51"/>
      <c r="D75" s="51"/>
      <c r="E75" s="52" t="s">
        <v>52</v>
      </c>
      <c r="F75" s="51"/>
      <c r="G75" s="51"/>
      <c r="H75" s="53"/>
      <c r="I75" s="51"/>
      <c r="J75" s="53"/>
      <c r="K75" s="51"/>
      <c r="L75" s="51"/>
      <c r="M75" s="12"/>
      <c r="N75" s="2"/>
      <c r="O75" s="2"/>
      <c r="P75" s="2"/>
      <c r="Q75" s="2"/>
    </row>
    <row r="76" thickTop="1" thickBot="1" ht="25" customHeight="1">
      <c r="A76" s="9"/>
      <c r="B76" s="1"/>
      <c r="C76" s="59">
        <v>1</v>
      </c>
      <c r="D76" s="1"/>
      <c r="E76" s="59" t="s">
        <v>86</v>
      </c>
      <c r="F76" s="1"/>
      <c r="G76" s="60" t="s">
        <v>79</v>
      </c>
      <c r="H76" s="61">
        <f>J41+J46+J51+J56+J61+J66+J71</f>
        <v>0</v>
      </c>
      <c r="I76" s="60" t="s">
        <v>80</v>
      </c>
      <c r="J76" s="62">
        <f>(L76-H76)</f>
        <v>0</v>
      </c>
      <c r="K76" s="60" t="s">
        <v>81</v>
      </c>
      <c r="L76" s="63">
        <f>L41+L46+L51+L56+L61+L66+L71</f>
        <v>0</v>
      </c>
      <c r="M76" s="12"/>
      <c r="N76" s="2"/>
      <c r="O76" s="2"/>
      <c r="P76" s="2"/>
      <c r="Q76" s="33">
        <f>0+Q41+Q46+Q51+Q56+Q61+Q66+Q71</f>
        <v>0</v>
      </c>
      <c r="R76" s="27">
        <f>0+R41+R46+R51+R56+R61+R66+R71</f>
        <v>0</v>
      </c>
      <c r="S76" s="64">
        <f>Q76*(1+J76)+R76</f>
        <v>0</v>
      </c>
    </row>
    <row r="77" thickTop="1" thickBot="1" ht="25" customHeight="1">
      <c r="A77" s="9"/>
      <c r="B77" s="65"/>
      <c r="C77" s="65"/>
      <c r="D77" s="65"/>
      <c r="E77" s="65"/>
      <c r="F77" s="65"/>
      <c r="G77" s="66" t="s">
        <v>82</v>
      </c>
      <c r="H77" s="67">
        <f>J41+J46+J51+J56+J61+J66+J71</f>
        <v>0</v>
      </c>
      <c r="I77" s="66" t="s">
        <v>83</v>
      </c>
      <c r="J77" s="68">
        <f>0+J76</f>
        <v>0</v>
      </c>
      <c r="K77" s="66" t="s">
        <v>84</v>
      </c>
      <c r="L77" s="69">
        <f>L41+L46+L51+L56+L61+L66+L71</f>
        <v>0</v>
      </c>
      <c r="M77" s="12"/>
      <c r="N77" s="2"/>
      <c r="O77" s="2"/>
      <c r="P77" s="2"/>
      <c r="Q77" s="2"/>
    </row>
    <row r="78" ht="40" customHeight="1">
      <c r="A78" s="9"/>
      <c r="B78" s="74" t="s">
        <v>204</v>
      </c>
      <c r="C78" s="1"/>
      <c r="D78" s="1"/>
      <c r="E78" s="1"/>
      <c r="F78" s="1"/>
      <c r="G78" s="1"/>
      <c r="H78" s="40"/>
      <c r="I78" s="1"/>
      <c r="J78" s="40"/>
      <c r="K78" s="1"/>
      <c r="L78" s="1"/>
      <c r="M78" s="12"/>
      <c r="N78" s="2"/>
      <c r="O78" s="2"/>
      <c r="P78" s="2"/>
      <c r="Q78" s="2"/>
    </row>
    <row r="79">
      <c r="A79" s="9"/>
      <c r="B79" s="41">
        <v>9</v>
      </c>
      <c r="C79" s="42" t="s">
        <v>352</v>
      </c>
      <c r="D79" s="42" t="s">
        <v>3</v>
      </c>
      <c r="E79" s="42" t="s">
        <v>353</v>
      </c>
      <c r="F79" s="42" t="s">
        <v>3</v>
      </c>
      <c r="G79" s="43" t="s">
        <v>143</v>
      </c>
      <c r="H79" s="44">
        <v>171.483</v>
      </c>
      <c r="I79" s="25">
        <f>ROUND(0,2)</f>
        <v>0</v>
      </c>
      <c r="J79" s="45">
        <f>ROUND(I79*H79,2)</f>
        <v>0</v>
      </c>
      <c r="K79" s="46">
        <v>0.20999999999999999</v>
      </c>
      <c r="L79" s="47">
        <f>IF(ISNUMBER(K79),ROUND(J79*(K79+1),2),0)</f>
        <v>0</v>
      </c>
      <c r="M79" s="12"/>
      <c r="N79" s="2"/>
      <c r="O79" s="2"/>
      <c r="P79" s="2"/>
      <c r="Q79" s="33">
        <f>IF(ISNUMBER(K79),IF(H79&gt;0,IF(I79&gt;0,J79,0),0),0)</f>
        <v>0</v>
      </c>
      <c r="R79" s="27">
        <f>IF(ISNUMBER(K79)=FALSE,J79,0)</f>
        <v>0</v>
      </c>
    </row>
    <row r="80">
      <c r="A80" s="9"/>
      <c r="B80" s="48" t="s">
        <v>45</v>
      </c>
      <c r="C80" s="1"/>
      <c r="D80" s="1"/>
      <c r="E80" s="49" t="s">
        <v>354</v>
      </c>
      <c r="F80" s="1"/>
      <c r="G80" s="1"/>
      <c r="H80" s="40"/>
      <c r="I80" s="1"/>
      <c r="J80" s="40"/>
      <c r="K80" s="1"/>
      <c r="L80" s="1"/>
      <c r="M80" s="12"/>
      <c r="N80" s="2"/>
      <c r="O80" s="2"/>
      <c r="P80" s="2"/>
      <c r="Q80" s="2"/>
    </row>
    <row r="81">
      <c r="A81" s="9"/>
      <c r="B81" s="48" t="s">
        <v>47</v>
      </c>
      <c r="C81" s="1"/>
      <c r="D81" s="1"/>
      <c r="E81" s="49" t="s">
        <v>355</v>
      </c>
      <c r="F81" s="1"/>
      <c r="G81" s="1"/>
      <c r="H81" s="40"/>
      <c r="I81" s="1"/>
      <c r="J81" s="40"/>
      <c r="K81" s="1"/>
      <c r="L81" s="1"/>
      <c r="M81" s="12"/>
      <c r="N81" s="2"/>
      <c r="O81" s="2"/>
      <c r="P81" s="2"/>
      <c r="Q81" s="2"/>
    </row>
    <row r="82">
      <c r="A82" s="9"/>
      <c r="B82" s="48" t="s">
        <v>49</v>
      </c>
      <c r="C82" s="1"/>
      <c r="D82" s="1"/>
      <c r="E82" s="49" t="s">
        <v>209</v>
      </c>
      <c r="F82" s="1"/>
      <c r="G82" s="1"/>
      <c r="H82" s="40"/>
      <c r="I82" s="1"/>
      <c r="J82" s="40"/>
      <c r="K82" s="1"/>
      <c r="L82" s="1"/>
      <c r="M82" s="12"/>
      <c r="N82" s="2"/>
      <c r="O82" s="2"/>
      <c r="P82" s="2"/>
      <c r="Q82" s="2"/>
    </row>
    <row r="83" thickBot="1">
      <c r="A83" s="9"/>
      <c r="B83" s="50" t="s">
        <v>51</v>
      </c>
      <c r="C83" s="51"/>
      <c r="D83" s="51"/>
      <c r="E83" s="52" t="s">
        <v>52</v>
      </c>
      <c r="F83" s="51"/>
      <c r="G83" s="51"/>
      <c r="H83" s="53"/>
      <c r="I83" s="51"/>
      <c r="J83" s="53"/>
      <c r="K83" s="51"/>
      <c r="L83" s="51"/>
      <c r="M83" s="12"/>
      <c r="N83" s="2"/>
      <c r="O83" s="2"/>
      <c r="P83" s="2"/>
      <c r="Q83" s="2"/>
    </row>
    <row r="84" thickTop="1">
      <c r="A84" s="9"/>
      <c r="B84" s="41">
        <v>10</v>
      </c>
      <c r="C84" s="42" t="s">
        <v>356</v>
      </c>
      <c r="D84" s="42" t="s">
        <v>3</v>
      </c>
      <c r="E84" s="42" t="s">
        <v>357</v>
      </c>
      <c r="F84" s="42" t="s">
        <v>3</v>
      </c>
      <c r="G84" s="43" t="s">
        <v>108</v>
      </c>
      <c r="H84" s="54">
        <v>682</v>
      </c>
      <c r="I84" s="55">
        <f>ROUND(0,2)</f>
        <v>0</v>
      </c>
      <c r="J84" s="56">
        <f>ROUND(I84*H84,2)</f>
        <v>0</v>
      </c>
      <c r="K84" s="57">
        <v>0.20999999999999999</v>
      </c>
      <c r="L84" s="58">
        <f>IF(ISNUMBER(K84),ROUND(J84*(K84+1),2),0)</f>
        <v>0</v>
      </c>
      <c r="M84" s="12"/>
      <c r="N84" s="2"/>
      <c r="O84" s="2"/>
      <c r="P84" s="2"/>
      <c r="Q84" s="33">
        <f>IF(ISNUMBER(K84),IF(H84&gt;0,IF(I84&gt;0,J84,0),0),0)</f>
        <v>0</v>
      </c>
      <c r="R84" s="27">
        <f>IF(ISNUMBER(K84)=FALSE,J84,0)</f>
        <v>0</v>
      </c>
    </row>
    <row r="85">
      <c r="A85" s="9"/>
      <c r="B85" s="48" t="s">
        <v>45</v>
      </c>
      <c r="C85" s="1"/>
      <c r="D85" s="1"/>
      <c r="E85" s="49" t="s">
        <v>358</v>
      </c>
      <c r="F85" s="1"/>
      <c r="G85" s="1"/>
      <c r="H85" s="40"/>
      <c r="I85" s="1"/>
      <c r="J85" s="40"/>
      <c r="K85" s="1"/>
      <c r="L85" s="1"/>
      <c r="M85" s="12"/>
      <c r="N85" s="2"/>
      <c r="O85" s="2"/>
      <c r="P85" s="2"/>
      <c r="Q85" s="2"/>
    </row>
    <row r="86">
      <c r="A86" s="9"/>
      <c r="B86" s="48" t="s">
        <v>47</v>
      </c>
      <c r="C86" s="1"/>
      <c r="D86" s="1"/>
      <c r="E86" s="49" t="s">
        <v>359</v>
      </c>
      <c r="F86" s="1"/>
      <c r="G86" s="1"/>
      <c r="H86" s="40"/>
      <c r="I86" s="1"/>
      <c r="J86" s="40"/>
      <c r="K86" s="1"/>
      <c r="L86" s="1"/>
      <c r="M86" s="12"/>
      <c r="N86" s="2"/>
      <c r="O86" s="2"/>
      <c r="P86" s="2"/>
      <c r="Q86" s="2"/>
    </row>
    <row r="87">
      <c r="A87" s="9"/>
      <c r="B87" s="48" t="s">
        <v>49</v>
      </c>
      <c r="C87" s="1"/>
      <c r="D87" s="1"/>
      <c r="E87" s="49" t="s">
        <v>360</v>
      </c>
      <c r="F87" s="1"/>
      <c r="G87" s="1"/>
      <c r="H87" s="40"/>
      <c r="I87" s="1"/>
      <c r="J87" s="40"/>
      <c r="K87" s="1"/>
      <c r="L87" s="1"/>
      <c r="M87" s="12"/>
      <c r="N87" s="2"/>
      <c r="O87" s="2"/>
      <c r="P87" s="2"/>
      <c r="Q87" s="2"/>
    </row>
    <row r="88" thickBot="1">
      <c r="A88" s="9"/>
      <c r="B88" s="50" t="s">
        <v>51</v>
      </c>
      <c r="C88" s="51"/>
      <c r="D88" s="51"/>
      <c r="E88" s="52" t="s">
        <v>52</v>
      </c>
      <c r="F88" s="51"/>
      <c r="G88" s="51"/>
      <c r="H88" s="53"/>
      <c r="I88" s="51"/>
      <c r="J88" s="53"/>
      <c r="K88" s="51"/>
      <c r="L88" s="51"/>
      <c r="M88" s="12"/>
      <c r="N88" s="2"/>
      <c r="O88" s="2"/>
      <c r="P88" s="2"/>
      <c r="Q88" s="2"/>
    </row>
    <row r="89" thickTop="1">
      <c r="A89" s="9"/>
      <c r="B89" s="41">
        <v>11</v>
      </c>
      <c r="C89" s="42" t="s">
        <v>361</v>
      </c>
      <c r="D89" s="42" t="s">
        <v>3</v>
      </c>
      <c r="E89" s="42" t="s">
        <v>362</v>
      </c>
      <c r="F89" s="42" t="s">
        <v>3</v>
      </c>
      <c r="G89" s="43" t="s">
        <v>143</v>
      </c>
      <c r="H89" s="54">
        <v>448.86000000000001</v>
      </c>
      <c r="I89" s="55">
        <f>ROUND(0,2)</f>
        <v>0</v>
      </c>
      <c r="J89" s="56">
        <f>ROUND(I89*H89,2)</f>
        <v>0</v>
      </c>
      <c r="K89" s="57">
        <v>0.20999999999999999</v>
      </c>
      <c r="L89" s="58">
        <f>IF(ISNUMBER(K89),ROUND(J89*(K89+1),2),0)</f>
        <v>0</v>
      </c>
      <c r="M89" s="12"/>
      <c r="N89" s="2"/>
      <c r="O89" s="2"/>
      <c r="P89" s="2"/>
      <c r="Q89" s="33">
        <f>IF(ISNUMBER(K89),IF(H89&gt;0,IF(I89&gt;0,J89,0),0),0)</f>
        <v>0</v>
      </c>
      <c r="R89" s="27">
        <f>IF(ISNUMBER(K89)=FALSE,J89,0)</f>
        <v>0</v>
      </c>
    </row>
    <row r="90">
      <c r="A90" s="9"/>
      <c r="B90" s="48" t="s">
        <v>45</v>
      </c>
      <c r="C90" s="1"/>
      <c r="D90" s="1"/>
      <c r="E90" s="49" t="s">
        <v>363</v>
      </c>
      <c r="F90" s="1"/>
      <c r="G90" s="1"/>
      <c r="H90" s="40"/>
      <c r="I90" s="1"/>
      <c r="J90" s="40"/>
      <c r="K90" s="1"/>
      <c r="L90" s="1"/>
      <c r="M90" s="12"/>
      <c r="N90" s="2"/>
      <c r="O90" s="2"/>
      <c r="P90" s="2"/>
      <c r="Q90" s="2"/>
    </row>
    <row r="91">
      <c r="A91" s="9"/>
      <c r="B91" s="48" t="s">
        <v>47</v>
      </c>
      <c r="C91" s="1"/>
      <c r="D91" s="1"/>
      <c r="E91" s="49" t="s">
        <v>364</v>
      </c>
      <c r="F91" s="1"/>
      <c r="G91" s="1"/>
      <c r="H91" s="40"/>
      <c r="I91" s="1"/>
      <c r="J91" s="40"/>
      <c r="K91" s="1"/>
      <c r="L91" s="1"/>
      <c r="M91" s="12"/>
      <c r="N91" s="2"/>
      <c r="O91" s="2"/>
      <c r="P91" s="2"/>
      <c r="Q91" s="2"/>
    </row>
    <row r="92">
      <c r="A92" s="9"/>
      <c r="B92" s="48" t="s">
        <v>49</v>
      </c>
      <c r="C92" s="1"/>
      <c r="D92" s="1"/>
      <c r="E92" s="49" t="s">
        <v>365</v>
      </c>
      <c r="F92" s="1"/>
      <c r="G92" s="1"/>
      <c r="H92" s="40"/>
      <c r="I92" s="1"/>
      <c r="J92" s="40"/>
      <c r="K92" s="1"/>
      <c r="L92" s="1"/>
      <c r="M92" s="12"/>
      <c r="N92" s="2"/>
      <c r="O92" s="2"/>
      <c r="P92" s="2"/>
      <c r="Q92" s="2"/>
    </row>
    <row r="93" thickBot="1">
      <c r="A93" s="9"/>
      <c r="B93" s="50" t="s">
        <v>51</v>
      </c>
      <c r="C93" s="51"/>
      <c r="D93" s="51"/>
      <c r="E93" s="52" t="s">
        <v>52</v>
      </c>
      <c r="F93" s="51"/>
      <c r="G93" s="51"/>
      <c r="H93" s="53"/>
      <c r="I93" s="51"/>
      <c r="J93" s="53"/>
      <c r="K93" s="51"/>
      <c r="L93" s="51"/>
      <c r="M93" s="12"/>
      <c r="N93" s="2"/>
      <c r="O93" s="2"/>
      <c r="P93" s="2"/>
      <c r="Q93" s="2"/>
    </row>
    <row r="94" thickTop="1">
      <c r="A94" s="9"/>
      <c r="B94" s="41">
        <v>12</v>
      </c>
      <c r="C94" s="42" t="s">
        <v>366</v>
      </c>
      <c r="D94" s="42" t="s">
        <v>3</v>
      </c>
      <c r="E94" s="42" t="s">
        <v>367</v>
      </c>
      <c r="F94" s="42" t="s">
        <v>3</v>
      </c>
      <c r="G94" s="43" t="s">
        <v>94</v>
      </c>
      <c r="H94" s="54">
        <v>160.28700000000001</v>
      </c>
      <c r="I94" s="55">
        <f>ROUND(0,2)</f>
        <v>0</v>
      </c>
      <c r="J94" s="56">
        <f>ROUND(I94*H94,2)</f>
        <v>0</v>
      </c>
      <c r="K94" s="57">
        <v>0.20999999999999999</v>
      </c>
      <c r="L94" s="58">
        <f>IF(ISNUMBER(K94),ROUND(J94*(K94+1),2),0)</f>
        <v>0</v>
      </c>
      <c r="M94" s="12"/>
      <c r="N94" s="2"/>
      <c r="O94" s="2"/>
      <c r="P94" s="2"/>
      <c r="Q94" s="33">
        <f>IF(ISNUMBER(K94),IF(H94&gt;0,IF(I94&gt;0,J94,0),0),0)</f>
        <v>0</v>
      </c>
      <c r="R94" s="27">
        <f>IF(ISNUMBER(K94)=FALSE,J94,0)</f>
        <v>0</v>
      </c>
    </row>
    <row r="95">
      <c r="A95" s="9"/>
      <c r="B95" s="48" t="s">
        <v>45</v>
      </c>
      <c r="C95" s="1"/>
      <c r="D95" s="1"/>
      <c r="E95" s="49" t="s">
        <v>3</v>
      </c>
      <c r="F95" s="1"/>
      <c r="G95" s="1"/>
      <c r="H95" s="40"/>
      <c r="I95" s="1"/>
      <c r="J95" s="40"/>
      <c r="K95" s="1"/>
      <c r="L95" s="1"/>
      <c r="M95" s="12"/>
      <c r="N95" s="2"/>
      <c r="O95" s="2"/>
      <c r="P95" s="2"/>
      <c r="Q95" s="2"/>
    </row>
    <row r="96">
      <c r="A96" s="9"/>
      <c r="B96" s="48" t="s">
        <v>47</v>
      </c>
      <c r="C96" s="1"/>
      <c r="D96" s="1"/>
      <c r="E96" s="49" t="s">
        <v>368</v>
      </c>
      <c r="F96" s="1"/>
      <c r="G96" s="1"/>
      <c r="H96" s="40"/>
      <c r="I96" s="1"/>
      <c r="J96" s="40"/>
      <c r="K96" s="1"/>
      <c r="L96" s="1"/>
      <c r="M96" s="12"/>
      <c r="N96" s="2"/>
      <c r="O96" s="2"/>
      <c r="P96" s="2"/>
      <c r="Q96" s="2"/>
    </row>
    <row r="97">
      <c r="A97" s="9"/>
      <c r="B97" s="48" t="s">
        <v>49</v>
      </c>
      <c r="C97" s="1"/>
      <c r="D97" s="1"/>
      <c r="E97" s="49" t="s">
        <v>369</v>
      </c>
      <c r="F97" s="1"/>
      <c r="G97" s="1"/>
      <c r="H97" s="40"/>
      <c r="I97" s="1"/>
      <c r="J97" s="40"/>
      <c r="K97" s="1"/>
      <c r="L97" s="1"/>
      <c r="M97" s="12"/>
      <c r="N97" s="2"/>
      <c r="O97" s="2"/>
      <c r="P97" s="2"/>
      <c r="Q97" s="2"/>
    </row>
    <row r="98" thickBot="1">
      <c r="A98" s="9"/>
      <c r="B98" s="50" t="s">
        <v>51</v>
      </c>
      <c r="C98" s="51"/>
      <c r="D98" s="51"/>
      <c r="E98" s="52" t="s">
        <v>52</v>
      </c>
      <c r="F98" s="51"/>
      <c r="G98" s="51"/>
      <c r="H98" s="53"/>
      <c r="I98" s="51"/>
      <c r="J98" s="53"/>
      <c r="K98" s="51"/>
      <c r="L98" s="51"/>
      <c r="M98" s="12"/>
      <c r="N98" s="2"/>
      <c r="O98" s="2"/>
      <c r="P98" s="2"/>
      <c r="Q98" s="2"/>
    </row>
    <row r="99" thickTop="1">
      <c r="A99" s="9"/>
      <c r="B99" s="41">
        <v>13</v>
      </c>
      <c r="C99" s="42" t="s">
        <v>370</v>
      </c>
      <c r="D99" s="42" t="s">
        <v>3</v>
      </c>
      <c r="E99" s="42" t="s">
        <v>371</v>
      </c>
      <c r="F99" s="42" t="s">
        <v>3</v>
      </c>
      <c r="G99" s="43" t="s">
        <v>99</v>
      </c>
      <c r="H99" s="54">
        <v>16.029</v>
      </c>
      <c r="I99" s="55">
        <f>ROUND(0,2)</f>
        <v>0</v>
      </c>
      <c r="J99" s="56">
        <f>ROUND(I99*H99,2)</f>
        <v>0</v>
      </c>
      <c r="K99" s="57">
        <v>0.20999999999999999</v>
      </c>
      <c r="L99" s="58">
        <f>IF(ISNUMBER(K99),ROUND(J99*(K99+1),2),0)</f>
        <v>0</v>
      </c>
      <c r="M99" s="12"/>
      <c r="N99" s="2"/>
      <c r="O99" s="2"/>
      <c r="P99" s="2"/>
      <c r="Q99" s="33">
        <f>IF(ISNUMBER(K99),IF(H99&gt;0,IF(I99&gt;0,J99,0),0),0)</f>
        <v>0</v>
      </c>
      <c r="R99" s="27">
        <f>IF(ISNUMBER(K99)=FALSE,J99,0)</f>
        <v>0</v>
      </c>
    </row>
    <row r="100">
      <c r="A100" s="9"/>
      <c r="B100" s="48" t="s">
        <v>45</v>
      </c>
      <c r="C100" s="1"/>
      <c r="D100" s="1"/>
      <c r="E100" s="49" t="s">
        <v>372</v>
      </c>
      <c r="F100" s="1"/>
      <c r="G100" s="1"/>
      <c r="H100" s="40"/>
      <c r="I100" s="1"/>
      <c r="J100" s="40"/>
      <c r="K100" s="1"/>
      <c r="L100" s="1"/>
      <c r="M100" s="12"/>
      <c r="N100" s="2"/>
      <c r="O100" s="2"/>
      <c r="P100" s="2"/>
      <c r="Q100" s="2"/>
    </row>
    <row r="101">
      <c r="A101" s="9"/>
      <c r="B101" s="48" t="s">
        <v>47</v>
      </c>
      <c r="C101" s="1"/>
      <c r="D101" s="1"/>
      <c r="E101" s="49" t="s">
        <v>373</v>
      </c>
      <c r="F101" s="1"/>
      <c r="G101" s="1"/>
      <c r="H101" s="40"/>
      <c r="I101" s="1"/>
      <c r="J101" s="40"/>
      <c r="K101" s="1"/>
      <c r="L101" s="1"/>
      <c r="M101" s="12"/>
      <c r="N101" s="2"/>
      <c r="O101" s="2"/>
      <c r="P101" s="2"/>
      <c r="Q101" s="2"/>
    </row>
    <row r="102">
      <c r="A102" s="9"/>
      <c r="B102" s="48" t="s">
        <v>49</v>
      </c>
      <c r="C102" s="1"/>
      <c r="D102" s="1"/>
      <c r="E102" s="49" t="s">
        <v>374</v>
      </c>
      <c r="F102" s="1"/>
      <c r="G102" s="1"/>
      <c r="H102" s="40"/>
      <c r="I102" s="1"/>
      <c r="J102" s="40"/>
      <c r="K102" s="1"/>
      <c r="L102" s="1"/>
      <c r="M102" s="12"/>
      <c r="N102" s="2"/>
      <c r="O102" s="2"/>
      <c r="P102" s="2"/>
      <c r="Q102" s="2"/>
    </row>
    <row r="103" thickBot="1">
      <c r="A103" s="9"/>
      <c r="B103" s="50" t="s">
        <v>51</v>
      </c>
      <c r="C103" s="51"/>
      <c r="D103" s="51"/>
      <c r="E103" s="52" t="s">
        <v>52</v>
      </c>
      <c r="F103" s="51"/>
      <c r="G103" s="51"/>
      <c r="H103" s="53"/>
      <c r="I103" s="51"/>
      <c r="J103" s="53"/>
      <c r="K103" s="51"/>
      <c r="L103" s="51"/>
      <c r="M103" s="12"/>
      <c r="N103" s="2"/>
      <c r="O103" s="2"/>
      <c r="P103" s="2"/>
      <c r="Q103" s="2"/>
    </row>
    <row r="104" thickTop="1">
      <c r="A104" s="9"/>
      <c r="B104" s="41">
        <v>14</v>
      </c>
      <c r="C104" s="42" t="s">
        <v>375</v>
      </c>
      <c r="D104" s="42" t="s">
        <v>3</v>
      </c>
      <c r="E104" s="42" t="s">
        <v>376</v>
      </c>
      <c r="F104" s="42" t="s">
        <v>3</v>
      </c>
      <c r="G104" s="43" t="s">
        <v>119</v>
      </c>
      <c r="H104" s="54">
        <v>1656</v>
      </c>
      <c r="I104" s="55">
        <f>ROUND(0,2)</f>
        <v>0</v>
      </c>
      <c r="J104" s="56">
        <f>ROUND(I104*H104,2)</f>
        <v>0</v>
      </c>
      <c r="K104" s="57">
        <v>0.20999999999999999</v>
      </c>
      <c r="L104" s="58">
        <f>IF(ISNUMBER(K104),ROUND(J104*(K104+1),2),0)</f>
        <v>0</v>
      </c>
      <c r="M104" s="12"/>
      <c r="N104" s="2"/>
      <c r="O104" s="2"/>
      <c r="P104" s="2"/>
      <c r="Q104" s="33">
        <f>IF(ISNUMBER(K104),IF(H104&gt;0,IF(I104&gt;0,J104,0),0),0)</f>
        <v>0</v>
      </c>
      <c r="R104" s="27">
        <f>IF(ISNUMBER(K104)=FALSE,J104,0)</f>
        <v>0</v>
      </c>
    </row>
    <row r="105">
      <c r="A105" s="9"/>
      <c r="B105" s="48" t="s">
        <v>45</v>
      </c>
      <c r="C105" s="1"/>
      <c r="D105" s="1"/>
      <c r="E105" s="49" t="s">
        <v>377</v>
      </c>
      <c r="F105" s="1"/>
      <c r="G105" s="1"/>
      <c r="H105" s="40"/>
      <c r="I105" s="1"/>
      <c r="J105" s="40"/>
      <c r="K105" s="1"/>
      <c r="L105" s="1"/>
      <c r="M105" s="12"/>
      <c r="N105" s="2"/>
      <c r="O105" s="2"/>
      <c r="P105" s="2"/>
      <c r="Q105" s="2"/>
    </row>
    <row r="106">
      <c r="A106" s="9"/>
      <c r="B106" s="48" t="s">
        <v>47</v>
      </c>
      <c r="C106" s="1"/>
      <c r="D106" s="1"/>
      <c r="E106" s="49" t="s">
        <v>378</v>
      </c>
      <c r="F106" s="1"/>
      <c r="G106" s="1"/>
      <c r="H106" s="40"/>
      <c r="I106" s="1"/>
      <c r="J106" s="40"/>
      <c r="K106" s="1"/>
      <c r="L106" s="1"/>
      <c r="M106" s="12"/>
      <c r="N106" s="2"/>
      <c r="O106" s="2"/>
      <c r="P106" s="2"/>
      <c r="Q106" s="2"/>
    </row>
    <row r="107">
      <c r="A107" s="9"/>
      <c r="B107" s="48" t="s">
        <v>49</v>
      </c>
      <c r="C107" s="1"/>
      <c r="D107" s="1"/>
      <c r="E107" s="49" t="s">
        <v>379</v>
      </c>
      <c r="F107" s="1"/>
      <c r="G107" s="1"/>
      <c r="H107" s="40"/>
      <c r="I107" s="1"/>
      <c r="J107" s="40"/>
      <c r="K107" s="1"/>
      <c r="L107" s="1"/>
      <c r="M107" s="12"/>
      <c r="N107" s="2"/>
      <c r="O107" s="2"/>
      <c r="P107" s="2"/>
      <c r="Q107" s="2"/>
    </row>
    <row r="108" thickBot="1">
      <c r="A108" s="9"/>
      <c r="B108" s="50" t="s">
        <v>51</v>
      </c>
      <c r="C108" s="51"/>
      <c r="D108" s="51"/>
      <c r="E108" s="52" t="s">
        <v>52</v>
      </c>
      <c r="F108" s="51"/>
      <c r="G108" s="51"/>
      <c r="H108" s="53"/>
      <c r="I108" s="51"/>
      <c r="J108" s="53"/>
      <c r="K108" s="51"/>
      <c r="L108" s="51"/>
      <c r="M108" s="12"/>
      <c r="N108" s="2"/>
      <c r="O108" s="2"/>
      <c r="P108" s="2"/>
      <c r="Q108" s="2"/>
    </row>
    <row r="109" thickTop="1" thickBot="1" ht="25" customHeight="1">
      <c r="A109" s="9"/>
      <c r="B109" s="1"/>
      <c r="C109" s="59">
        <v>2</v>
      </c>
      <c r="D109" s="1"/>
      <c r="E109" s="59" t="s">
        <v>87</v>
      </c>
      <c r="F109" s="1"/>
      <c r="G109" s="60" t="s">
        <v>79</v>
      </c>
      <c r="H109" s="61">
        <f>J79+J84+J89+J94+J99+J104</f>
        <v>0</v>
      </c>
      <c r="I109" s="60" t="s">
        <v>80</v>
      </c>
      <c r="J109" s="62">
        <f>(L109-H109)</f>
        <v>0</v>
      </c>
      <c r="K109" s="60" t="s">
        <v>81</v>
      </c>
      <c r="L109" s="63">
        <f>L79+L84+L89+L94+L99+L104</f>
        <v>0</v>
      </c>
      <c r="M109" s="12"/>
      <c r="N109" s="2"/>
      <c r="O109" s="2"/>
      <c r="P109" s="2"/>
      <c r="Q109" s="33">
        <f>0+Q79+Q84+Q89+Q94+Q99+Q104</f>
        <v>0</v>
      </c>
      <c r="R109" s="27">
        <f>0+R79+R84+R89+R94+R99+R104</f>
        <v>0</v>
      </c>
      <c r="S109" s="64">
        <f>Q109*(1+J109)+R109</f>
        <v>0</v>
      </c>
    </row>
    <row r="110" thickTop="1" thickBot="1" ht="25" customHeight="1">
      <c r="A110" s="9"/>
      <c r="B110" s="65"/>
      <c r="C110" s="65"/>
      <c r="D110" s="65"/>
      <c r="E110" s="65"/>
      <c r="F110" s="65"/>
      <c r="G110" s="66" t="s">
        <v>82</v>
      </c>
      <c r="H110" s="67">
        <f>J79+J84+J89+J94+J99+J104</f>
        <v>0</v>
      </c>
      <c r="I110" s="66" t="s">
        <v>83</v>
      </c>
      <c r="J110" s="68">
        <f>0+J109</f>
        <v>0</v>
      </c>
      <c r="K110" s="66" t="s">
        <v>84</v>
      </c>
      <c r="L110" s="69">
        <f>L79+L84+L89+L94+L99+L104</f>
        <v>0</v>
      </c>
      <c r="M110" s="12"/>
      <c r="N110" s="2"/>
      <c r="O110" s="2"/>
      <c r="P110" s="2"/>
      <c r="Q110" s="2"/>
    </row>
    <row r="111" ht="40" customHeight="1">
      <c r="A111" s="9"/>
      <c r="B111" s="74" t="s">
        <v>380</v>
      </c>
      <c r="C111" s="1"/>
      <c r="D111" s="1"/>
      <c r="E111" s="1"/>
      <c r="F111" s="1"/>
      <c r="G111" s="1"/>
      <c r="H111" s="40"/>
      <c r="I111" s="1"/>
      <c r="J111" s="40"/>
      <c r="K111" s="1"/>
      <c r="L111" s="1"/>
      <c r="M111" s="12"/>
      <c r="N111" s="2"/>
      <c r="O111" s="2"/>
      <c r="P111" s="2"/>
      <c r="Q111" s="2"/>
    </row>
    <row r="112">
      <c r="A112" s="9"/>
      <c r="B112" s="41">
        <v>15</v>
      </c>
      <c r="C112" s="42" t="s">
        <v>381</v>
      </c>
      <c r="D112" s="42" t="s">
        <v>3</v>
      </c>
      <c r="E112" s="42" t="s">
        <v>382</v>
      </c>
      <c r="F112" s="42" t="s">
        <v>3</v>
      </c>
      <c r="G112" s="43" t="s">
        <v>94</v>
      </c>
      <c r="H112" s="44">
        <v>44.097000000000001</v>
      </c>
      <c r="I112" s="25">
        <f>ROUND(0,2)</f>
        <v>0</v>
      </c>
      <c r="J112" s="45">
        <f>ROUND(I112*H112,2)</f>
        <v>0</v>
      </c>
      <c r="K112" s="46">
        <v>0.20999999999999999</v>
      </c>
      <c r="L112" s="47">
        <f>IF(ISNUMBER(K112),ROUND(J112*(K112+1),2),0)</f>
        <v>0</v>
      </c>
      <c r="M112" s="12"/>
      <c r="N112" s="2"/>
      <c r="O112" s="2"/>
      <c r="P112" s="2"/>
      <c r="Q112" s="33">
        <f>IF(ISNUMBER(K112),IF(H112&gt;0,IF(I112&gt;0,J112,0),0),0)</f>
        <v>0</v>
      </c>
      <c r="R112" s="27">
        <f>IF(ISNUMBER(K112)=FALSE,J112,0)</f>
        <v>0</v>
      </c>
    </row>
    <row r="113">
      <c r="A113" s="9"/>
      <c r="B113" s="48" t="s">
        <v>45</v>
      </c>
      <c r="C113" s="1"/>
      <c r="D113" s="1"/>
      <c r="E113" s="49" t="s">
        <v>3</v>
      </c>
      <c r="F113" s="1"/>
      <c r="G113" s="1"/>
      <c r="H113" s="40"/>
      <c r="I113" s="1"/>
      <c r="J113" s="40"/>
      <c r="K113" s="1"/>
      <c r="L113" s="1"/>
      <c r="M113" s="12"/>
      <c r="N113" s="2"/>
      <c r="O113" s="2"/>
      <c r="P113" s="2"/>
      <c r="Q113" s="2"/>
    </row>
    <row r="114">
      <c r="A114" s="9"/>
      <c r="B114" s="48" t="s">
        <v>47</v>
      </c>
      <c r="C114" s="1"/>
      <c r="D114" s="1"/>
      <c r="E114" s="49" t="s">
        <v>383</v>
      </c>
      <c r="F114" s="1"/>
      <c r="G114" s="1"/>
      <c r="H114" s="40"/>
      <c r="I114" s="1"/>
      <c r="J114" s="40"/>
      <c r="K114" s="1"/>
      <c r="L114" s="1"/>
      <c r="M114" s="12"/>
      <c r="N114" s="2"/>
      <c r="O114" s="2"/>
      <c r="P114" s="2"/>
      <c r="Q114" s="2"/>
    </row>
    <row r="115">
      <c r="A115" s="9"/>
      <c r="B115" s="48" t="s">
        <v>49</v>
      </c>
      <c r="C115" s="1"/>
      <c r="D115" s="1"/>
      <c r="E115" s="49" t="s">
        <v>384</v>
      </c>
      <c r="F115" s="1"/>
      <c r="G115" s="1"/>
      <c r="H115" s="40"/>
      <c r="I115" s="1"/>
      <c r="J115" s="40"/>
      <c r="K115" s="1"/>
      <c r="L115" s="1"/>
      <c r="M115" s="12"/>
      <c r="N115" s="2"/>
      <c r="O115" s="2"/>
      <c r="P115" s="2"/>
      <c r="Q115" s="2"/>
    </row>
    <row r="116" thickBot="1">
      <c r="A116" s="9"/>
      <c r="B116" s="50" t="s">
        <v>51</v>
      </c>
      <c r="C116" s="51"/>
      <c r="D116" s="51"/>
      <c r="E116" s="52" t="s">
        <v>52</v>
      </c>
      <c r="F116" s="51"/>
      <c r="G116" s="51"/>
      <c r="H116" s="53"/>
      <c r="I116" s="51"/>
      <c r="J116" s="53"/>
      <c r="K116" s="51"/>
      <c r="L116" s="51"/>
      <c r="M116" s="12"/>
      <c r="N116" s="2"/>
      <c r="O116" s="2"/>
      <c r="P116" s="2"/>
      <c r="Q116" s="2"/>
    </row>
    <row r="117" thickTop="1">
      <c r="A117" s="9"/>
      <c r="B117" s="41">
        <v>16</v>
      </c>
      <c r="C117" s="42" t="s">
        <v>385</v>
      </c>
      <c r="D117" s="42" t="s">
        <v>3</v>
      </c>
      <c r="E117" s="42" t="s">
        <v>386</v>
      </c>
      <c r="F117" s="42" t="s">
        <v>3</v>
      </c>
      <c r="G117" s="43" t="s">
        <v>99</v>
      </c>
      <c r="H117" s="54">
        <v>7.9370000000000003</v>
      </c>
      <c r="I117" s="55">
        <f>ROUND(0,2)</f>
        <v>0</v>
      </c>
      <c r="J117" s="56">
        <f>ROUND(I117*H117,2)</f>
        <v>0</v>
      </c>
      <c r="K117" s="57">
        <v>0.20999999999999999</v>
      </c>
      <c r="L117" s="58">
        <f>IF(ISNUMBER(K117),ROUND(J117*(K117+1),2),0)</f>
        <v>0</v>
      </c>
      <c r="M117" s="12"/>
      <c r="N117" s="2"/>
      <c r="O117" s="2"/>
      <c r="P117" s="2"/>
      <c r="Q117" s="33">
        <f>IF(ISNUMBER(K117),IF(H117&gt;0,IF(I117&gt;0,J117,0),0),0)</f>
        <v>0</v>
      </c>
      <c r="R117" s="27">
        <f>IF(ISNUMBER(K117)=FALSE,J117,0)</f>
        <v>0</v>
      </c>
    </row>
    <row r="118">
      <c r="A118" s="9"/>
      <c r="B118" s="48" t="s">
        <v>45</v>
      </c>
      <c r="C118" s="1"/>
      <c r="D118" s="1"/>
      <c r="E118" s="49" t="s">
        <v>387</v>
      </c>
      <c r="F118" s="1"/>
      <c r="G118" s="1"/>
      <c r="H118" s="40"/>
      <c r="I118" s="1"/>
      <c r="J118" s="40"/>
      <c r="K118" s="1"/>
      <c r="L118" s="1"/>
      <c r="M118" s="12"/>
      <c r="N118" s="2"/>
      <c r="O118" s="2"/>
      <c r="P118" s="2"/>
      <c r="Q118" s="2"/>
    </row>
    <row r="119">
      <c r="A119" s="9"/>
      <c r="B119" s="48" t="s">
        <v>47</v>
      </c>
      <c r="C119" s="1"/>
      <c r="D119" s="1"/>
      <c r="E119" s="49" t="s">
        <v>388</v>
      </c>
      <c r="F119" s="1"/>
      <c r="G119" s="1"/>
      <c r="H119" s="40"/>
      <c r="I119" s="1"/>
      <c r="J119" s="40"/>
      <c r="K119" s="1"/>
      <c r="L119" s="1"/>
      <c r="M119" s="12"/>
      <c r="N119" s="2"/>
      <c r="O119" s="2"/>
      <c r="P119" s="2"/>
      <c r="Q119" s="2"/>
    </row>
    <row r="120">
      <c r="A120" s="9"/>
      <c r="B120" s="48" t="s">
        <v>49</v>
      </c>
      <c r="C120" s="1"/>
      <c r="D120" s="1"/>
      <c r="E120" s="49" t="s">
        <v>389</v>
      </c>
      <c r="F120" s="1"/>
      <c r="G120" s="1"/>
      <c r="H120" s="40"/>
      <c r="I120" s="1"/>
      <c r="J120" s="40"/>
      <c r="K120" s="1"/>
      <c r="L120" s="1"/>
      <c r="M120" s="12"/>
      <c r="N120" s="2"/>
      <c r="O120" s="2"/>
      <c r="P120" s="2"/>
      <c r="Q120" s="2"/>
    </row>
    <row r="121" thickBot="1">
      <c r="A121" s="9"/>
      <c r="B121" s="50" t="s">
        <v>51</v>
      </c>
      <c r="C121" s="51"/>
      <c r="D121" s="51"/>
      <c r="E121" s="52" t="s">
        <v>52</v>
      </c>
      <c r="F121" s="51"/>
      <c r="G121" s="51"/>
      <c r="H121" s="53"/>
      <c r="I121" s="51"/>
      <c r="J121" s="53"/>
      <c r="K121" s="51"/>
      <c r="L121" s="51"/>
      <c r="M121" s="12"/>
      <c r="N121" s="2"/>
      <c r="O121" s="2"/>
      <c r="P121" s="2"/>
      <c r="Q121" s="2"/>
    </row>
    <row r="122" thickTop="1">
      <c r="A122" s="9"/>
      <c r="B122" s="41">
        <v>17</v>
      </c>
      <c r="C122" s="42" t="s">
        <v>390</v>
      </c>
      <c r="D122" s="42" t="s">
        <v>102</v>
      </c>
      <c r="E122" s="42" t="s">
        <v>391</v>
      </c>
      <c r="F122" s="42" t="s">
        <v>3</v>
      </c>
      <c r="G122" s="43" t="s">
        <v>94</v>
      </c>
      <c r="H122" s="54">
        <v>36.601999999999997</v>
      </c>
      <c r="I122" s="55">
        <f>ROUND(0,2)</f>
        <v>0</v>
      </c>
      <c r="J122" s="56">
        <f>ROUND(I122*H122,2)</f>
        <v>0</v>
      </c>
      <c r="K122" s="57">
        <v>0.20999999999999999</v>
      </c>
      <c r="L122" s="58">
        <f>IF(ISNUMBER(K122),ROUND(J122*(K122+1),2),0)</f>
        <v>0</v>
      </c>
      <c r="M122" s="12"/>
      <c r="N122" s="2"/>
      <c r="O122" s="2"/>
      <c r="P122" s="2"/>
      <c r="Q122" s="33">
        <f>IF(ISNUMBER(K122),IF(H122&gt;0,IF(I122&gt;0,J122,0),0),0)</f>
        <v>0</v>
      </c>
      <c r="R122" s="27">
        <f>IF(ISNUMBER(K122)=FALSE,J122,0)</f>
        <v>0</v>
      </c>
    </row>
    <row r="123">
      <c r="A123" s="9"/>
      <c r="B123" s="48" t="s">
        <v>45</v>
      </c>
      <c r="C123" s="1"/>
      <c r="D123" s="1"/>
      <c r="E123" s="49" t="s">
        <v>392</v>
      </c>
      <c r="F123" s="1"/>
      <c r="G123" s="1"/>
      <c r="H123" s="40"/>
      <c r="I123" s="1"/>
      <c r="J123" s="40"/>
      <c r="K123" s="1"/>
      <c r="L123" s="1"/>
      <c r="M123" s="12"/>
      <c r="N123" s="2"/>
      <c r="O123" s="2"/>
      <c r="P123" s="2"/>
      <c r="Q123" s="2"/>
    </row>
    <row r="124">
      <c r="A124" s="9"/>
      <c r="B124" s="48" t="s">
        <v>47</v>
      </c>
      <c r="C124" s="1"/>
      <c r="D124" s="1"/>
      <c r="E124" s="49" t="s">
        <v>393</v>
      </c>
      <c r="F124" s="1"/>
      <c r="G124" s="1"/>
      <c r="H124" s="40"/>
      <c r="I124" s="1"/>
      <c r="J124" s="40"/>
      <c r="K124" s="1"/>
      <c r="L124" s="1"/>
      <c r="M124" s="12"/>
      <c r="N124" s="2"/>
      <c r="O124" s="2"/>
      <c r="P124" s="2"/>
      <c r="Q124" s="2"/>
    </row>
    <row r="125">
      <c r="A125" s="9"/>
      <c r="B125" s="48" t="s">
        <v>49</v>
      </c>
      <c r="C125" s="1"/>
      <c r="D125" s="1"/>
      <c r="E125" s="49" t="s">
        <v>394</v>
      </c>
      <c r="F125" s="1"/>
      <c r="G125" s="1"/>
      <c r="H125" s="40"/>
      <c r="I125" s="1"/>
      <c r="J125" s="40"/>
      <c r="K125" s="1"/>
      <c r="L125" s="1"/>
      <c r="M125" s="12"/>
      <c r="N125" s="2"/>
      <c r="O125" s="2"/>
      <c r="P125" s="2"/>
      <c r="Q125" s="2"/>
    </row>
    <row r="126" thickBot="1">
      <c r="A126" s="9"/>
      <c r="B126" s="50" t="s">
        <v>51</v>
      </c>
      <c r="C126" s="51"/>
      <c r="D126" s="51"/>
      <c r="E126" s="52" t="s">
        <v>52</v>
      </c>
      <c r="F126" s="51"/>
      <c r="G126" s="51"/>
      <c r="H126" s="53"/>
      <c r="I126" s="51"/>
      <c r="J126" s="53"/>
      <c r="K126" s="51"/>
      <c r="L126" s="51"/>
      <c r="M126" s="12"/>
      <c r="N126" s="2"/>
      <c r="O126" s="2"/>
      <c r="P126" s="2"/>
      <c r="Q126" s="2"/>
    </row>
    <row r="127" thickTop="1">
      <c r="A127" s="9"/>
      <c r="B127" s="41">
        <v>18</v>
      </c>
      <c r="C127" s="42" t="s">
        <v>390</v>
      </c>
      <c r="D127" s="42" t="s">
        <v>395</v>
      </c>
      <c r="E127" s="42" t="s">
        <v>391</v>
      </c>
      <c r="F127" s="42" t="s">
        <v>3</v>
      </c>
      <c r="G127" s="43" t="s">
        <v>94</v>
      </c>
      <c r="H127" s="54">
        <v>36.601999999999997</v>
      </c>
      <c r="I127" s="55">
        <f>ROUND(0,2)</f>
        <v>0</v>
      </c>
      <c r="J127" s="56">
        <f>ROUND(I127*H127,2)</f>
        <v>0</v>
      </c>
      <c r="K127" s="57">
        <v>0.20999999999999999</v>
      </c>
      <c r="L127" s="58">
        <f>IF(ISNUMBER(K127),ROUND(J127*(K127+1),2),0)</f>
        <v>0</v>
      </c>
      <c r="M127" s="12"/>
      <c r="N127" s="2"/>
      <c r="O127" s="2"/>
      <c r="P127" s="2"/>
      <c r="Q127" s="33">
        <f>IF(ISNUMBER(K127),IF(H127&gt;0,IF(I127&gt;0,J127,0),0),0)</f>
        <v>0</v>
      </c>
      <c r="R127" s="27">
        <f>IF(ISNUMBER(K127)=FALSE,J127,0)</f>
        <v>0</v>
      </c>
    </row>
    <row r="128">
      <c r="A128" s="9"/>
      <c r="B128" s="48" t="s">
        <v>45</v>
      </c>
      <c r="C128" s="1"/>
      <c r="D128" s="1"/>
      <c r="E128" s="49" t="s">
        <v>396</v>
      </c>
      <c r="F128" s="1"/>
      <c r="G128" s="1"/>
      <c r="H128" s="40"/>
      <c r="I128" s="1"/>
      <c r="J128" s="40"/>
      <c r="K128" s="1"/>
      <c r="L128" s="1"/>
      <c r="M128" s="12"/>
      <c r="N128" s="2"/>
      <c r="O128" s="2"/>
      <c r="P128" s="2"/>
      <c r="Q128" s="2"/>
    </row>
    <row r="129">
      <c r="A129" s="9"/>
      <c r="B129" s="48" t="s">
        <v>47</v>
      </c>
      <c r="C129" s="1"/>
      <c r="D129" s="1"/>
      <c r="E129" s="49" t="s">
        <v>393</v>
      </c>
      <c r="F129" s="1"/>
      <c r="G129" s="1"/>
      <c r="H129" s="40"/>
      <c r="I129" s="1"/>
      <c r="J129" s="40"/>
      <c r="K129" s="1"/>
      <c r="L129" s="1"/>
      <c r="M129" s="12"/>
      <c r="N129" s="2"/>
      <c r="O129" s="2"/>
      <c r="P129" s="2"/>
      <c r="Q129" s="2"/>
    </row>
    <row r="130">
      <c r="A130" s="9"/>
      <c r="B130" s="48" t="s">
        <v>49</v>
      </c>
      <c r="C130" s="1"/>
      <c r="D130" s="1"/>
      <c r="E130" s="49" t="s">
        <v>394</v>
      </c>
      <c r="F130" s="1"/>
      <c r="G130" s="1"/>
      <c r="H130" s="40"/>
      <c r="I130" s="1"/>
      <c r="J130" s="40"/>
      <c r="K130" s="1"/>
      <c r="L130" s="1"/>
      <c r="M130" s="12"/>
      <c r="N130" s="2"/>
      <c r="O130" s="2"/>
      <c r="P130" s="2"/>
      <c r="Q130" s="2"/>
    </row>
    <row r="131" thickBot="1">
      <c r="A131" s="9"/>
      <c r="B131" s="50" t="s">
        <v>51</v>
      </c>
      <c r="C131" s="51"/>
      <c r="D131" s="51"/>
      <c r="E131" s="52" t="s">
        <v>52</v>
      </c>
      <c r="F131" s="51"/>
      <c r="G131" s="51"/>
      <c r="H131" s="53"/>
      <c r="I131" s="51"/>
      <c r="J131" s="53"/>
      <c r="K131" s="51"/>
      <c r="L131" s="51"/>
      <c r="M131" s="12"/>
      <c r="N131" s="2"/>
      <c r="O131" s="2"/>
      <c r="P131" s="2"/>
      <c r="Q131" s="2"/>
    </row>
    <row r="132" thickTop="1">
      <c r="A132" s="9"/>
      <c r="B132" s="41">
        <v>19</v>
      </c>
      <c r="C132" s="42" t="s">
        <v>397</v>
      </c>
      <c r="D132" s="42" t="s">
        <v>3</v>
      </c>
      <c r="E132" s="42" t="s">
        <v>398</v>
      </c>
      <c r="F132" s="42" t="s">
        <v>3</v>
      </c>
      <c r="G132" s="43" t="s">
        <v>94</v>
      </c>
      <c r="H132" s="54">
        <v>73.203999999999994</v>
      </c>
      <c r="I132" s="55">
        <f>ROUND(0,2)</f>
        <v>0</v>
      </c>
      <c r="J132" s="56">
        <f>ROUND(I132*H132,2)</f>
        <v>0</v>
      </c>
      <c r="K132" s="57">
        <v>0.20999999999999999</v>
      </c>
      <c r="L132" s="58">
        <f>IF(ISNUMBER(K132),ROUND(J132*(K132+1),2),0)</f>
        <v>0</v>
      </c>
      <c r="M132" s="12"/>
      <c r="N132" s="2"/>
      <c r="O132" s="2"/>
      <c r="P132" s="2"/>
      <c r="Q132" s="33">
        <f>IF(ISNUMBER(K132),IF(H132&gt;0,IF(I132&gt;0,J132,0),0),0)</f>
        <v>0</v>
      </c>
      <c r="R132" s="27">
        <f>IF(ISNUMBER(K132)=FALSE,J132,0)</f>
        <v>0</v>
      </c>
    </row>
    <row r="133">
      <c r="A133" s="9"/>
      <c r="B133" s="48" t="s">
        <v>45</v>
      </c>
      <c r="C133" s="1"/>
      <c r="D133" s="1"/>
      <c r="E133" s="49" t="s">
        <v>399</v>
      </c>
      <c r="F133" s="1"/>
      <c r="G133" s="1"/>
      <c r="H133" s="40"/>
      <c r="I133" s="1"/>
      <c r="J133" s="40"/>
      <c r="K133" s="1"/>
      <c r="L133" s="1"/>
      <c r="M133" s="12"/>
      <c r="N133" s="2"/>
      <c r="O133" s="2"/>
      <c r="P133" s="2"/>
      <c r="Q133" s="2"/>
    </row>
    <row r="134">
      <c r="A134" s="9"/>
      <c r="B134" s="48" t="s">
        <v>47</v>
      </c>
      <c r="C134" s="1"/>
      <c r="D134" s="1"/>
      <c r="E134" s="49" t="s">
        <v>400</v>
      </c>
      <c r="F134" s="1"/>
      <c r="G134" s="1"/>
      <c r="H134" s="40"/>
      <c r="I134" s="1"/>
      <c r="J134" s="40"/>
      <c r="K134" s="1"/>
      <c r="L134" s="1"/>
      <c r="M134" s="12"/>
      <c r="N134" s="2"/>
      <c r="O134" s="2"/>
      <c r="P134" s="2"/>
      <c r="Q134" s="2"/>
    </row>
    <row r="135">
      <c r="A135" s="9"/>
      <c r="B135" s="48" t="s">
        <v>49</v>
      </c>
      <c r="C135" s="1"/>
      <c r="D135" s="1"/>
      <c r="E135" s="49" t="s">
        <v>401</v>
      </c>
      <c r="F135" s="1"/>
      <c r="G135" s="1"/>
      <c r="H135" s="40"/>
      <c r="I135" s="1"/>
      <c r="J135" s="40"/>
      <c r="K135" s="1"/>
      <c r="L135" s="1"/>
      <c r="M135" s="12"/>
      <c r="N135" s="2"/>
      <c r="O135" s="2"/>
      <c r="P135" s="2"/>
      <c r="Q135" s="2"/>
    </row>
    <row r="136" thickBot="1">
      <c r="A136" s="9"/>
      <c r="B136" s="50" t="s">
        <v>51</v>
      </c>
      <c r="C136" s="51"/>
      <c r="D136" s="51"/>
      <c r="E136" s="52" t="s">
        <v>52</v>
      </c>
      <c r="F136" s="51"/>
      <c r="G136" s="51"/>
      <c r="H136" s="53"/>
      <c r="I136" s="51"/>
      <c r="J136" s="53"/>
      <c r="K136" s="51"/>
      <c r="L136" s="51"/>
      <c r="M136" s="12"/>
      <c r="N136" s="2"/>
      <c r="O136" s="2"/>
      <c r="P136" s="2"/>
      <c r="Q136" s="2"/>
    </row>
    <row r="137" thickTop="1">
      <c r="A137" s="9"/>
      <c r="B137" s="41">
        <v>20</v>
      </c>
      <c r="C137" s="42" t="s">
        <v>402</v>
      </c>
      <c r="D137" s="42" t="s">
        <v>3</v>
      </c>
      <c r="E137" s="42" t="s">
        <v>403</v>
      </c>
      <c r="F137" s="42" t="s">
        <v>3</v>
      </c>
      <c r="G137" s="43" t="s">
        <v>99</v>
      </c>
      <c r="H137" s="54">
        <v>0.125</v>
      </c>
      <c r="I137" s="55">
        <f>ROUND(0,2)</f>
        <v>0</v>
      </c>
      <c r="J137" s="56">
        <f>ROUND(I137*H137,2)</f>
        <v>0</v>
      </c>
      <c r="K137" s="57">
        <v>0.20999999999999999</v>
      </c>
      <c r="L137" s="58">
        <f>IF(ISNUMBER(K137),ROUND(J137*(K137+1),2),0)</f>
        <v>0</v>
      </c>
      <c r="M137" s="12"/>
      <c r="N137" s="2"/>
      <c r="O137" s="2"/>
      <c r="P137" s="2"/>
      <c r="Q137" s="33">
        <f>IF(ISNUMBER(K137),IF(H137&gt;0,IF(I137&gt;0,J137,0),0),0)</f>
        <v>0</v>
      </c>
      <c r="R137" s="27">
        <f>IF(ISNUMBER(K137)=FALSE,J137,0)</f>
        <v>0</v>
      </c>
    </row>
    <row r="138">
      <c r="A138" s="9"/>
      <c r="B138" s="48" t="s">
        <v>45</v>
      </c>
      <c r="C138" s="1"/>
      <c r="D138" s="1"/>
      <c r="E138" s="49" t="s">
        <v>404</v>
      </c>
      <c r="F138" s="1"/>
      <c r="G138" s="1"/>
      <c r="H138" s="40"/>
      <c r="I138" s="1"/>
      <c r="J138" s="40"/>
      <c r="K138" s="1"/>
      <c r="L138" s="1"/>
      <c r="M138" s="12"/>
      <c r="N138" s="2"/>
      <c r="O138" s="2"/>
      <c r="P138" s="2"/>
      <c r="Q138" s="2"/>
    </row>
    <row r="139">
      <c r="A139" s="9"/>
      <c r="B139" s="48" t="s">
        <v>47</v>
      </c>
      <c r="C139" s="1"/>
      <c r="D139" s="1"/>
      <c r="E139" s="49" t="s">
        <v>405</v>
      </c>
      <c r="F139" s="1"/>
      <c r="G139" s="1"/>
      <c r="H139" s="40"/>
      <c r="I139" s="1"/>
      <c r="J139" s="40"/>
      <c r="K139" s="1"/>
      <c r="L139" s="1"/>
      <c r="M139" s="12"/>
      <c r="N139" s="2"/>
      <c r="O139" s="2"/>
      <c r="P139" s="2"/>
      <c r="Q139" s="2"/>
    </row>
    <row r="140">
      <c r="A140" s="9"/>
      <c r="B140" s="48" t="s">
        <v>49</v>
      </c>
      <c r="C140" s="1"/>
      <c r="D140" s="1"/>
      <c r="E140" s="49" t="s">
        <v>374</v>
      </c>
      <c r="F140" s="1"/>
      <c r="G140" s="1"/>
      <c r="H140" s="40"/>
      <c r="I140" s="1"/>
      <c r="J140" s="40"/>
      <c r="K140" s="1"/>
      <c r="L140" s="1"/>
      <c r="M140" s="12"/>
      <c r="N140" s="2"/>
      <c r="O140" s="2"/>
      <c r="P140" s="2"/>
      <c r="Q140" s="2"/>
    </row>
    <row r="141" thickBot="1">
      <c r="A141" s="9"/>
      <c r="B141" s="50" t="s">
        <v>51</v>
      </c>
      <c r="C141" s="51"/>
      <c r="D141" s="51"/>
      <c r="E141" s="52" t="s">
        <v>52</v>
      </c>
      <c r="F141" s="51"/>
      <c r="G141" s="51"/>
      <c r="H141" s="53"/>
      <c r="I141" s="51"/>
      <c r="J141" s="53"/>
      <c r="K141" s="51"/>
      <c r="L141" s="51"/>
      <c r="M141" s="12"/>
      <c r="N141" s="2"/>
      <c r="O141" s="2"/>
      <c r="P141" s="2"/>
      <c r="Q141" s="2"/>
    </row>
    <row r="142" thickTop="1">
      <c r="A142" s="9"/>
      <c r="B142" s="41">
        <v>21</v>
      </c>
      <c r="C142" s="42" t="s">
        <v>406</v>
      </c>
      <c r="D142" s="42" t="s">
        <v>3</v>
      </c>
      <c r="E142" s="42" t="s">
        <v>407</v>
      </c>
      <c r="F142" s="42" t="s">
        <v>3</v>
      </c>
      <c r="G142" s="43" t="s">
        <v>99</v>
      </c>
      <c r="H142" s="54">
        <v>7.3200000000000003</v>
      </c>
      <c r="I142" s="55">
        <f>ROUND(0,2)</f>
        <v>0</v>
      </c>
      <c r="J142" s="56">
        <f>ROUND(I142*H142,2)</f>
        <v>0</v>
      </c>
      <c r="K142" s="57">
        <v>0.20999999999999999</v>
      </c>
      <c r="L142" s="58">
        <f>IF(ISNUMBER(K142),ROUND(J142*(K142+1),2),0)</f>
        <v>0</v>
      </c>
      <c r="M142" s="12"/>
      <c r="N142" s="2"/>
      <c r="O142" s="2"/>
      <c r="P142" s="2"/>
      <c r="Q142" s="33">
        <f>IF(ISNUMBER(K142),IF(H142&gt;0,IF(I142&gt;0,J142,0),0),0)</f>
        <v>0</v>
      </c>
      <c r="R142" s="27">
        <f>IF(ISNUMBER(K142)=FALSE,J142,0)</f>
        <v>0</v>
      </c>
    </row>
    <row r="143">
      <c r="A143" s="9"/>
      <c r="B143" s="48" t="s">
        <v>45</v>
      </c>
      <c r="C143" s="1"/>
      <c r="D143" s="1"/>
      <c r="E143" s="49" t="s">
        <v>372</v>
      </c>
      <c r="F143" s="1"/>
      <c r="G143" s="1"/>
      <c r="H143" s="40"/>
      <c r="I143" s="1"/>
      <c r="J143" s="40"/>
      <c r="K143" s="1"/>
      <c r="L143" s="1"/>
      <c r="M143" s="12"/>
      <c r="N143" s="2"/>
      <c r="O143" s="2"/>
      <c r="P143" s="2"/>
      <c r="Q143" s="2"/>
    </row>
    <row r="144">
      <c r="A144" s="9"/>
      <c r="B144" s="48" t="s">
        <v>47</v>
      </c>
      <c r="C144" s="1"/>
      <c r="D144" s="1"/>
      <c r="E144" s="49" t="s">
        <v>408</v>
      </c>
      <c r="F144" s="1"/>
      <c r="G144" s="1"/>
      <c r="H144" s="40"/>
      <c r="I144" s="1"/>
      <c r="J144" s="40"/>
      <c r="K144" s="1"/>
      <c r="L144" s="1"/>
      <c r="M144" s="12"/>
      <c r="N144" s="2"/>
      <c r="O144" s="2"/>
      <c r="P144" s="2"/>
      <c r="Q144" s="2"/>
    </row>
    <row r="145">
      <c r="A145" s="9"/>
      <c r="B145" s="48" t="s">
        <v>49</v>
      </c>
      <c r="C145" s="1"/>
      <c r="D145" s="1"/>
      <c r="E145" s="49" t="s">
        <v>374</v>
      </c>
      <c r="F145" s="1"/>
      <c r="G145" s="1"/>
      <c r="H145" s="40"/>
      <c r="I145" s="1"/>
      <c r="J145" s="40"/>
      <c r="K145" s="1"/>
      <c r="L145" s="1"/>
      <c r="M145" s="12"/>
      <c r="N145" s="2"/>
      <c r="O145" s="2"/>
      <c r="P145" s="2"/>
      <c r="Q145" s="2"/>
    </row>
    <row r="146" thickBot="1">
      <c r="A146" s="9"/>
      <c r="B146" s="50" t="s">
        <v>51</v>
      </c>
      <c r="C146" s="51"/>
      <c r="D146" s="51"/>
      <c r="E146" s="52" t="s">
        <v>52</v>
      </c>
      <c r="F146" s="51"/>
      <c r="G146" s="51"/>
      <c r="H146" s="53"/>
      <c r="I146" s="51"/>
      <c r="J146" s="53"/>
      <c r="K146" s="51"/>
      <c r="L146" s="51"/>
      <c r="M146" s="12"/>
      <c r="N146" s="2"/>
      <c r="O146" s="2"/>
      <c r="P146" s="2"/>
      <c r="Q146" s="2"/>
    </row>
    <row r="147" thickTop="1" thickBot="1" ht="25" customHeight="1">
      <c r="A147" s="9"/>
      <c r="B147" s="1"/>
      <c r="C147" s="59">
        <v>3</v>
      </c>
      <c r="D147" s="1"/>
      <c r="E147" s="59" t="s">
        <v>322</v>
      </c>
      <c r="F147" s="1"/>
      <c r="G147" s="60" t="s">
        <v>79</v>
      </c>
      <c r="H147" s="61">
        <f>J112+J117+J122+J127+J132+J137+J142</f>
        <v>0</v>
      </c>
      <c r="I147" s="60" t="s">
        <v>80</v>
      </c>
      <c r="J147" s="62">
        <f>(L147-H147)</f>
        <v>0</v>
      </c>
      <c r="K147" s="60" t="s">
        <v>81</v>
      </c>
      <c r="L147" s="63">
        <f>L112+L117+L122+L127+L132+L137+L142</f>
        <v>0</v>
      </c>
      <c r="M147" s="12"/>
      <c r="N147" s="2"/>
      <c r="O147" s="2"/>
      <c r="P147" s="2"/>
      <c r="Q147" s="33">
        <f>0+Q112+Q117+Q122+Q127+Q132+Q137+Q142</f>
        <v>0</v>
      </c>
      <c r="R147" s="27">
        <f>0+R112+R117+R122+R127+R132+R137+R142</f>
        <v>0</v>
      </c>
      <c r="S147" s="64">
        <f>Q147*(1+J147)+R147</f>
        <v>0</v>
      </c>
    </row>
    <row r="148" thickTop="1" thickBot="1" ht="25" customHeight="1">
      <c r="A148" s="9"/>
      <c r="B148" s="65"/>
      <c r="C148" s="65"/>
      <c r="D148" s="65"/>
      <c r="E148" s="65"/>
      <c r="F148" s="65"/>
      <c r="G148" s="66" t="s">
        <v>82</v>
      </c>
      <c r="H148" s="67">
        <f>J112+J117+J122+J127+J132+J137+J142</f>
        <v>0</v>
      </c>
      <c r="I148" s="66" t="s">
        <v>83</v>
      </c>
      <c r="J148" s="68">
        <f>0+J147</f>
        <v>0</v>
      </c>
      <c r="K148" s="66" t="s">
        <v>84</v>
      </c>
      <c r="L148" s="69">
        <f>L112+L117+L122+L127+L132+L137+L142</f>
        <v>0</v>
      </c>
      <c r="M148" s="12"/>
      <c r="N148" s="2"/>
      <c r="O148" s="2"/>
      <c r="P148" s="2"/>
      <c r="Q148" s="2"/>
    </row>
    <row r="149" ht="40" customHeight="1">
      <c r="A149" s="9"/>
      <c r="B149" s="74" t="s">
        <v>210</v>
      </c>
      <c r="C149" s="1"/>
      <c r="D149" s="1"/>
      <c r="E149" s="1"/>
      <c r="F149" s="1"/>
      <c r="G149" s="1"/>
      <c r="H149" s="40"/>
      <c r="I149" s="1"/>
      <c r="J149" s="40"/>
      <c r="K149" s="1"/>
      <c r="L149" s="1"/>
      <c r="M149" s="12"/>
      <c r="N149" s="2"/>
      <c r="O149" s="2"/>
      <c r="P149" s="2"/>
      <c r="Q149" s="2"/>
    </row>
    <row r="150">
      <c r="A150" s="9"/>
      <c r="B150" s="41">
        <v>22</v>
      </c>
      <c r="C150" s="42" t="s">
        <v>409</v>
      </c>
      <c r="D150" s="42" t="s">
        <v>3</v>
      </c>
      <c r="E150" s="42" t="s">
        <v>410</v>
      </c>
      <c r="F150" s="42" t="s">
        <v>3</v>
      </c>
      <c r="G150" s="43" t="s">
        <v>94</v>
      </c>
      <c r="H150" s="44">
        <v>76.816000000000003</v>
      </c>
      <c r="I150" s="25">
        <f>ROUND(0,2)</f>
        <v>0</v>
      </c>
      <c r="J150" s="45">
        <f>ROUND(I150*H150,2)</f>
        <v>0</v>
      </c>
      <c r="K150" s="46">
        <v>0.20999999999999999</v>
      </c>
      <c r="L150" s="47">
        <f>IF(ISNUMBER(K150),ROUND(J150*(K150+1),2),0)</f>
        <v>0</v>
      </c>
      <c r="M150" s="12"/>
      <c r="N150" s="2"/>
      <c r="O150" s="2"/>
      <c r="P150" s="2"/>
      <c r="Q150" s="33">
        <f>IF(ISNUMBER(K150),IF(H150&gt;0,IF(I150&gt;0,J150,0),0),0)</f>
        <v>0</v>
      </c>
      <c r="R150" s="27">
        <f>IF(ISNUMBER(K150)=FALSE,J150,0)</f>
        <v>0</v>
      </c>
    </row>
    <row r="151">
      <c r="A151" s="9"/>
      <c r="B151" s="48" t="s">
        <v>45</v>
      </c>
      <c r="C151" s="1"/>
      <c r="D151" s="1"/>
      <c r="E151" s="49" t="s">
        <v>411</v>
      </c>
      <c r="F151" s="1"/>
      <c r="G151" s="1"/>
      <c r="H151" s="40"/>
      <c r="I151" s="1"/>
      <c r="J151" s="40"/>
      <c r="K151" s="1"/>
      <c r="L151" s="1"/>
      <c r="M151" s="12"/>
      <c r="N151" s="2"/>
      <c r="O151" s="2"/>
      <c r="P151" s="2"/>
      <c r="Q151" s="2"/>
    </row>
    <row r="152">
      <c r="A152" s="9"/>
      <c r="B152" s="48" t="s">
        <v>47</v>
      </c>
      <c r="C152" s="1"/>
      <c r="D152" s="1"/>
      <c r="E152" s="49" t="s">
        <v>412</v>
      </c>
      <c r="F152" s="1"/>
      <c r="G152" s="1"/>
      <c r="H152" s="40"/>
      <c r="I152" s="1"/>
      <c r="J152" s="40"/>
      <c r="K152" s="1"/>
      <c r="L152" s="1"/>
      <c r="M152" s="12"/>
      <c r="N152" s="2"/>
      <c r="O152" s="2"/>
      <c r="P152" s="2"/>
      <c r="Q152" s="2"/>
    </row>
    <row r="153">
      <c r="A153" s="9"/>
      <c r="B153" s="48" t="s">
        <v>49</v>
      </c>
      <c r="C153" s="1"/>
      <c r="D153" s="1"/>
      <c r="E153" s="49" t="s">
        <v>401</v>
      </c>
      <c r="F153" s="1"/>
      <c r="G153" s="1"/>
      <c r="H153" s="40"/>
      <c r="I153" s="1"/>
      <c r="J153" s="40"/>
      <c r="K153" s="1"/>
      <c r="L153" s="1"/>
      <c r="M153" s="12"/>
      <c r="N153" s="2"/>
      <c r="O153" s="2"/>
      <c r="P153" s="2"/>
      <c r="Q153" s="2"/>
    </row>
    <row r="154" thickBot="1">
      <c r="A154" s="9"/>
      <c r="B154" s="50" t="s">
        <v>51</v>
      </c>
      <c r="C154" s="51"/>
      <c r="D154" s="51"/>
      <c r="E154" s="52" t="s">
        <v>52</v>
      </c>
      <c r="F154" s="51"/>
      <c r="G154" s="51"/>
      <c r="H154" s="53"/>
      <c r="I154" s="51"/>
      <c r="J154" s="53"/>
      <c r="K154" s="51"/>
      <c r="L154" s="51"/>
      <c r="M154" s="12"/>
      <c r="N154" s="2"/>
      <c r="O154" s="2"/>
      <c r="P154" s="2"/>
      <c r="Q154" s="2"/>
    </row>
    <row r="155" thickTop="1">
      <c r="A155" s="9"/>
      <c r="B155" s="41">
        <v>23</v>
      </c>
      <c r="C155" s="42" t="s">
        <v>413</v>
      </c>
      <c r="D155" s="42" t="s">
        <v>3</v>
      </c>
      <c r="E155" s="42" t="s">
        <v>414</v>
      </c>
      <c r="F155" s="42" t="s">
        <v>3</v>
      </c>
      <c r="G155" s="43" t="s">
        <v>94</v>
      </c>
      <c r="H155" s="54">
        <v>11.25</v>
      </c>
      <c r="I155" s="55">
        <f>ROUND(0,2)</f>
        <v>0</v>
      </c>
      <c r="J155" s="56">
        <f>ROUND(I155*H155,2)</f>
        <v>0</v>
      </c>
      <c r="K155" s="57">
        <v>0.20999999999999999</v>
      </c>
      <c r="L155" s="58">
        <f>IF(ISNUMBER(K155),ROUND(J155*(K155+1),2),0)</f>
        <v>0</v>
      </c>
      <c r="M155" s="12"/>
      <c r="N155" s="2"/>
      <c r="O155" s="2"/>
      <c r="P155" s="2"/>
      <c r="Q155" s="33">
        <f>IF(ISNUMBER(K155),IF(H155&gt;0,IF(I155&gt;0,J155,0),0),0)</f>
        <v>0</v>
      </c>
      <c r="R155" s="27">
        <f>IF(ISNUMBER(K155)=FALSE,J155,0)</f>
        <v>0</v>
      </c>
    </row>
    <row r="156">
      <c r="A156" s="9"/>
      <c r="B156" s="48" t="s">
        <v>45</v>
      </c>
      <c r="C156" s="1"/>
      <c r="D156" s="1"/>
      <c r="E156" s="49" t="s">
        <v>415</v>
      </c>
      <c r="F156" s="1"/>
      <c r="G156" s="1"/>
      <c r="H156" s="40"/>
      <c r="I156" s="1"/>
      <c r="J156" s="40"/>
      <c r="K156" s="1"/>
      <c r="L156" s="1"/>
      <c r="M156" s="12"/>
      <c r="N156" s="2"/>
      <c r="O156" s="2"/>
      <c r="P156" s="2"/>
      <c r="Q156" s="2"/>
    </row>
    <row r="157">
      <c r="A157" s="9"/>
      <c r="B157" s="48" t="s">
        <v>47</v>
      </c>
      <c r="C157" s="1"/>
      <c r="D157" s="1"/>
      <c r="E157" s="49" t="s">
        <v>416</v>
      </c>
      <c r="F157" s="1"/>
      <c r="G157" s="1"/>
      <c r="H157" s="40"/>
      <c r="I157" s="1"/>
      <c r="J157" s="40"/>
      <c r="K157" s="1"/>
      <c r="L157" s="1"/>
      <c r="M157" s="12"/>
      <c r="N157" s="2"/>
      <c r="O157" s="2"/>
      <c r="P157" s="2"/>
      <c r="Q157" s="2"/>
    </row>
    <row r="158">
      <c r="A158" s="9"/>
      <c r="B158" s="48" t="s">
        <v>49</v>
      </c>
      <c r="C158" s="1"/>
      <c r="D158" s="1"/>
      <c r="E158" s="49" t="s">
        <v>417</v>
      </c>
      <c r="F158" s="1"/>
      <c r="G158" s="1"/>
      <c r="H158" s="40"/>
      <c r="I158" s="1"/>
      <c r="J158" s="40"/>
      <c r="K158" s="1"/>
      <c r="L158" s="1"/>
      <c r="M158" s="12"/>
      <c r="N158" s="2"/>
      <c r="O158" s="2"/>
      <c r="P158" s="2"/>
      <c r="Q158" s="2"/>
    </row>
    <row r="159" thickBot="1">
      <c r="A159" s="9"/>
      <c r="B159" s="50" t="s">
        <v>51</v>
      </c>
      <c r="C159" s="51"/>
      <c r="D159" s="51"/>
      <c r="E159" s="52" t="s">
        <v>52</v>
      </c>
      <c r="F159" s="51"/>
      <c r="G159" s="51"/>
      <c r="H159" s="53"/>
      <c r="I159" s="51"/>
      <c r="J159" s="53"/>
      <c r="K159" s="51"/>
      <c r="L159" s="51"/>
      <c r="M159" s="12"/>
      <c r="N159" s="2"/>
      <c r="O159" s="2"/>
      <c r="P159" s="2"/>
      <c r="Q159" s="2"/>
    </row>
    <row r="160" thickTop="1">
      <c r="A160" s="9"/>
      <c r="B160" s="41">
        <v>24</v>
      </c>
      <c r="C160" s="42" t="s">
        <v>418</v>
      </c>
      <c r="D160" s="42" t="s">
        <v>3</v>
      </c>
      <c r="E160" s="42" t="s">
        <v>419</v>
      </c>
      <c r="F160" s="42" t="s">
        <v>3</v>
      </c>
      <c r="G160" s="43" t="s">
        <v>94</v>
      </c>
      <c r="H160" s="54">
        <v>15</v>
      </c>
      <c r="I160" s="55">
        <f>ROUND(0,2)</f>
        <v>0</v>
      </c>
      <c r="J160" s="56">
        <f>ROUND(I160*H160,2)</f>
        <v>0</v>
      </c>
      <c r="K160" s="57">
        <v>0.20999999999999999</v>
      </c>
      <c r="L160" s="58">
        <f>IF(ISNUMBER(K160),ROUND(J160*(K160+1),2),0)</f>
        <v>0</v>
      </c>
      <c r="M160" s="12"/>
      <c r="N160" s="2"/>
      <c r="O160" s="2"/>
      <c r="P160" s="2"/>
      <c r="Q160" s="33">
        <f>IF(ISNUMBER(K160),IF(H160&gt;0,IF(I160&gt;0,J160,0),0),0)</f>
        <v>0</v>
      </c>
      <c r="R160" s="27">
        <f>IF(ISNUMBER(K160)=FALSE,J160,0)</f>
        <v>0</v>
      </c>
    </row>
    <row r="161">
      <c r="A161" s="9"/>
      <c r="B161" s="48" t="s">
        <v>45</v>
      </c>
      <c r="C161" s="1"/>
      <c r="D161" s="1"/>
      <c r="E161" s="49" t="s">
        <v>420</v>
      </c>
      <c r="F161" s="1"/>
      <c r="G161" s="1"/>
      <c r="H161" s="40"/>
      <c r="I161" s="1"/>
      <c r="J161" s="40"/>
      <c r="K161" s="1"/>
      <c r="L161" s="1"/>
      <c r="M161" s="12"/>
      <c r="N161" s="2"/>
      <c r="O161" s="2"/>
      <c r="P161" s="2"/>
      <c r="Q161" s="2"/>
    </row>
    <row r="162">
      <c r="A162" s="9"/>
      <c r="B162" s="48" t="s">
        <v>47</v>
      </c>
      <c r="C162" s="1"/>
      <c r="D162" s="1"/>
      <c r="E162" s="49" t="s">
        <v>421</v>
      </c>
      <c r="F162" s="1"/>
      <c r="G162" s="1"/>
      <c r="H162" s="40"/>
      <c r="I162" s="1"/>
      <c r="J162" s="40"/>
      <c r="K162" s="1"/>
      <c r="L162" s="1"/>
      <c r="M162" s="12"/>
      <c r="N162" s="2"/>
      <c r="O162" s="2"/>
      <c r="P162" s="2"/>
      <c r="Q162" s="2"/>
    </row>
    <row r="163">
      <c r="A163" s="9"/>
      <c r="B163" s="48" t="s">
        <v>49</v>
      </c>
      <c r="C163" s="1"/>
      <c r="D163" s="1"/>
      <c r="E163" s="49" t="s">
        <v>422</v>
      </c>
      <c r="F163" s="1"/>
      <c r="G163" s="1"/>
      <c r="H163" s="40"/>
      <c r="I163" s="1"/>
      <c r="J163" s="40"/>
      <c r="K163" s="1"/>
      <c r="L163" s="1"/>
      <c r="M163" s="12"/>
      <c r="N163" s="2"/>
      <c r="O163" s="2"/>
      <c r="P163" s="2"/>
      <c r="Q163" s="2"/>
    </row>
    <row r="164" thickBot="1">
      <c r="A164" s="9"/>
      <c r="B164" s="50" t="s">
        <v>51</v>
      </c>
      <c r="C164" s="51"/>
      <c r="D164" s="51"/>
      <c r="E164" s="52" t="s">
        <v>52</v>
      </c>
      <c r="F164" s="51"/>
      <c r="G164" s="51"/>
      <c r="H164" s="53"/>
      <c r="I164" s="51"/>
      <c r="J164" s="53"/>
      <c r="K164" s="51"/>
      <c r="L164" s="51"/>
      <c r="M164" s="12"/>
      <c r="N164" s="2"/>
      <c r="O164" s="2"/>
      <c r="P164" s="2"/>
      <c r="Q164" s="2"/>
    </row>
    <row r="165" thickTop="1" thickBot="1" ht="25" customHeight="1">
      <c r="A165" s="9"/>
      <c r="B165" s="1"/>
      <c r="C165" s="59">
        <v>4</v>
      </c>
      <c r="D165" s="1"/>
      <c r="E165" s="59" t="s">
        <v>88</v>
      </c>
      <c r="F165" s="1"/>
      <c r="G165" s="60" t="s">
        <v>79</v>
      </c>
      <c r="H165" s="61">
        <f>J150+J155+J160</f>
        <v>0</v>
      </c>
      <c r="I165" s="60" t="s">
        <v>80</v>
      </c>
      <c r="J165" s="62">
        <f>(L165-H165)</f>
        <v>0</v>
      </c>
      <c r="K165" s="60" t="s">
        <v>81</v>
      </c>
      <c r="L165" s="63">
        <f>L150+L155+L160</f>
        <v>0</v>
      </c>
      <c r="M165" s="12"/>
      <c r="N165" s="2"/>
      <c r="O165" s="2"/>
      <c r="P165" s="2"/>
      <c r="Q165" s="33">
        <f>0+Q150+Q155+Q160</f>
        <v>0</v>
      </c>
      <c r="R165" s="27">
        <f>0+R150+R155+R160</f>
        <v>0</v>
      </c>
      <c r="S165" s="64">
        <f>Q165*(1+J165)+R165</f>
        <v>0</v>
      </c>
    </row>
    <row r="166" thickTop="1" thickBot="1" ht="25" customHeight="1">
      <c r="A166" s="9"/>
      <c r="B166" s="65"/>
      <c r="C166" s="65"/>
      <c r="D166" s="65"/>
      <c r="E166" s="65"/>
      <c r="F166" s="65"/>
      <c r="G166" s="66" t="s">
        <v>82</v>
      </c>
      <c r="H166" s="67">
        <f>J150+J155+J160</f>
        <v>0</v>
      </c>
      <c r="I166" s="66" t="s">
        <v>83</v>
      </c>
      <c r="J166" s="68">
        <f>0+J165</f>
        <v>0</v>
      </c>
      <c r="K166" s="66" t="s">
        <v>84</v>
      </c>
      <c r="L166" s="69">
        <f>L150+L155+L160</f>
        <v>0</v>
      </c>
      <c r="M166" s="12"/>
      <c r="N166" s="2"/>
      <c r="O166" s="2"/>
      <c r="P166" s="2"/>
      <c r="Q166" s="2"/>
    </row>
    <row r="167" ht="40" customHeight="1">
      <c r="A167" s="9"/>
      <c r="B167" s="74" t="s">
        <v>423</v>
      </c>
      <c r="C167" s="1"/>
      <c r="D167" s="1"/>
      <c r="E167" s="1"/>
      <c r="F167" s="1"/>
      <c r="G167" s="1"/>
      <c r="H167" s="40"/>
      <c r="I167" s="1"/>
      <c r="J167" s="40"/>
      <c r="K167" s="1"/>
      <c r="L167" s="1"/>
      <c r="M167" s="12"/>
      <c r="N167" s="2"/>
      <c r="O167" s="2"/>
      <c r="P167" s="2"/>
      <c r="Q167" s="2"/>
    </row>
    <row r="168">
      <c r="A168" s="9"/>
      <c r="B168" s="41">
        <v>25</v>
      </c>
      <c r="C168" s="42" t="s">
        <v>424</v>
      </c>
      <c r="D168" s="42" t="s">
        <v>3</v>
      </c>
      <c r="E168" s="42" t="s">
        <v>425</v>
      </c>
      <c r="F168" s="42" t="s">
        <v>3</v>
      </c>
      <c r="G168" s="43" t="s">
        <v>108</v>
      </c>
      <c r="H168" s="44">
        <v>1209.28</v>
      </c>
      <c r="I168" s="25">
        <f>ROUND(0,2)</f>
        <v>0</v>
      </c>
      <c r="J168" s="45">
        <f>ROUND(I168*H168,2)</f>
        <v>0</v>
      </c>
      <c r="K168" s="46">
        <v>0.20999999999999999</v>
      </c>
      <c r="L168" s="47">
        <f>IF(ISNUMBER(K168),ROUND(J168*(K168+1),2),0)</f>
        <v>0</v>
      </c>
      <c r="M168" s="12"/>
      <c r="N168" s="2"/>
      <c r="O168" s="2"/>
      <c r="P168" s="2"/>
      <c r="Q168" s="33">
        <f>IF(ISNUMBER(K168),IF(H168&gt;0,IF(I168&gt;0,J168,0),0),0)</f>
        <v>0</v>
      </c>
      <c r="R168" s="27">
        <f>IF(ISNUMBER(K168)=FALSE,J168,0)</f>
        <v>0</v>
      </c>
    </row>
    <row r="169">
      <c r="A169" s="9"/>
      <c r="B169" s="48" t="s">
        <v>45</v>
      </c>
      <c r="C169" s="1"/>
      <c r="D169" s="1"/>
      <c r="E169" s="49" t="s">
        <v>426</v>
      </c>
      <c r="F169" s="1"/>
      <c r="G169" s="1"/>
      <c r="H169" s="40"/>
      <c r="I169" s="1"/>
      <c r="J169" s="40"/>
      <c r="K169" s="1"/>
      <c r="L169" s="1"/>
      <c r="M169" s="12"/>
      <c r="N169" s="2"/>
      <c r="O169" s="2"/>
      <c r="P169" s="2"/>
      <c r="Q169" s="2"/>
    </row>
    <row r="170">
      <c r="A170" s="9"/>
      <c r="B170" s="48" t="s">
        <v>47</v>
      </c>
      <c r="C170" s="1"/>
      <c r="D170" s="1"/>
      <c r="E170" s="49" t="s">
        <v>427</v>
      </c>
      <c r="F170" s="1"/>
      <c r="G170" s="1"/>
      <c r="H170" s="40"/>
      <c r="I170" s="1"/>
      <c r="J170" s="40"/>
      <c r="K170" s="1"/>
      <c r="L170" s="1"/>
      <c r="M170" s="12"/>
      <c r="N170" s="2"/>
      <c r="O170" s="2"/>
      <c r="P170" s="2"/>
      <c r="Q170" s="2"/>
    </row>
    <row r="171">
      <c r="A171" s="9"/>
      <c r="B171" s="48" t="s">
        <v>49</v>
      </c>
      <c r="C171" s="1"/>
      <c r="D171" s="1"/>
      <c r="E171" s="49" t="s">
        <v>428</v>
      </c>
      <c r="F171" s="1"/>
      <c r="G171" s="1"/>
      <c r="H171" s="40"/>
      <c r="I171" s="1"/>
      <c r="J171" s="40"/>
      <c r="K171" s="1"/>
      <c r="L171" s="1"/>
      <c r="M171" s="12"/>
      <c r="N171" s="2"/>
      <c r="O171" s="2"/>
      <c r="P171" s="2"/>
      <c r="Q171" s="2"/>
    </row>
    <row r="172" thickBot="1">
      <c r="A172" s="9"/>
      <c r="B172" s="50" t="s">
        <v>51</v>
      </c>
      <c r="C172" s="51"/>
      <c r="D172" s="51"/>
      <c r="E172" s="52" t="s">
        <v>52</v>
      </c>
      <c r="F172" s="51"/>
      <c r="G172" s="51"/>
      <c r="H172" s="53"/>
      <c r="I172" s="51"/>
      <c r="J172" s="53"/>
      <c r="K172" s="51"/>
      <c r="L172" s="51"/>
      <c r="M172" s="12"/>
      <c r="N172" s="2"/>
      <c r="O172" s="2"/>
      <c r="P172" s="2"/>
      <c r="Q172" s="2"/>
    </row>
    <row r="173" thickTop="1">
      <c r="A173" s="9"/>
      <c r="B173" s="41">
        <v>26</v>
      </c>
      <c r="C173" s="42" t="s">
        <v>429</v>
      </c>
      <c r="D173" s="42" t="s">
        <v>3</v>
      </c>
      <c r="E173" s="42" t="s">
        <v>430</v>
      </c>
      <c r="F173" s="42" t="s">
        <v>3</v>
      </c>
      <c r="G173" s="43" t="s">
        <v>108</v>
      </c>
      <c r="H173" s="54">
        <v>341</v>
      </c>
      <c r="I173" s="55">
        <f>ROUND(0,2)</f>
        <v>0</v>
      </c>
      <c r="J173" s="56">
        <f>ROUND(I173*H173,2)</f>
        <v>0</v>
      </c>
      <c r="K173" s="57">
        <v>0.20999999999999999</v>
      </c>
      <c r="L173" s="58">
        <f>IF(ISNUMBER(K173),ROUND(J173*(K173+1),2),0)</f>
        <v>0</v>
      </c>
      <c r="M173" s="12"/>
      <c r="N173" s="2"/>
      <c r="O173" s="2"/>
      <c r="P173" s="2"/>
      <c r="Q173" s="33">
        <f>IF(ISNUMBER(K173),IF(H173&gt;0,IF(I173&gt;0,J173,0),0),0)</f>
        <v>0</v>
      </c>
      <c r="R173" s="27">
        <f>IF(ISNUMBER(K173)=FALSE,J173,0)</f>
        <v>0</v>
      </c>
    </row>
    <row r="174">
      <c r="A174" s="9"/>
      <c r="B174" s="48" t="s">
        <v>45</v>
      </c>
      <c r="C174" s="1"/>
      <c r="D174" s="1"/>
      <c r="E174" s="49" t="s">
        <v>431</v>
      </c>
      <c r="F174" s="1"/>
      <c r="G174" s="1"/>
      <c r="H174" s="40"/>
      <c r="I174" s="1"/>
      <c r="J174" s="40"/>
      <c r="K174" s="1"/>
      <c r="L174" s="1"/>
      <c r="M174" s="12"/>
      <c r="N174" s="2"/>
      <c r="O174" s="2"/>
      <c r="P174" s="2"/>
      <c r="Q174" s="2"/>
    </row>
    <row r="175">
      <c r="A175" s="9"/>
      <c r="B175" s="48" t="s">
        <v>47</v>
      </c>
      <c r="C175" s="1"/>
      <c r="D175" s="1"/>
      <c r="E175" s="49" t="s">
        <v>432</v>
      </c>
      <c r="F175" s="1"/>
      <c r="G175" s="1"/>
      <c r="H175" s="40"/>
      <c r="I175" s="1"/>
      <c r="J175" s="40"/>
      <c r="K175" s="1"/>
      <c r="L175" s="1"/>
      <c r="M175" s="12"/>
      <c r="N175" s="2"/>
      <c r="O175" s="2"/>
      <c r="P175" s="2"/>
      <c r="Q175" s="2"/>
    </row>
    <row r="176">
      <c r="A176" s="9"/>
      <c r="B176" s="48" t="s">
        <v>49</v>
      </c>
      <c r="C176" s="1"/>
      <c r="D176" s="1"/>
      <c r="E176" s="49" t="s">
        <v>433</v>
      </c>
      <c r="F176" s="1"/>
      <c r="G176" s="1"/>
      <c r="H176" s="40"/>
      <c r="I176" s="1"/>
      <c r="J176" s="40"/>
      <c r="K176" s="1"/>
      <c r="L176" s="1"/>
      <c r="M176" s="12"/>
      <c r="N176" s="2"/>
      <c r="O176" s="2"/>
      <c r="P176" s="2"/>
      <c r="Q176" s="2"/>
    </row>
    <row r="177" thickBot="1">
      <c r="A177" s="9"/>
      <c r="B177" s="50" t="s">
        <v>51</v>
      </c>
      <c r="C177" s="51"/>
      <c r="D177" s="51"/>
      <c r="E177" s="52" t="s">
        <v>52</v>
      </c>
      <c r="F177" s="51"/>
      <c r="G177" s="51"/>
      <c r="H177" s="53"/>
      <c r="I177" s="51"/>
      <c r="J177" s="53"/>
      <c r="K177" s="51"/>
      <c r="L177" s="51"/>
      <c r="M177" s="12"/>
      <c r="N177" s="2"/>
      <c r="O177" s="2"/>
      <c r="P177" s="2"/>
      <c r="Q177" s="2"/>
    </row>
    <row r="178" thickTop="1">
      <c r="A178" s="9"/>
      <c r="B178" s="41">
        <v>27</v>
      </c>
      <c r="C178" s="42" t="s">
        <v>434</v>
      </c>
      <c r="D178" s="42" t="s">
        <v>3</v>
      </c>
      <c r="E178" s="42" t="s">
        <v>435</v>
      </c>
      <c r="F178" s="42" t="s">
        <v>3</v>
      </c>
      <c r="G178" s="43" t="s">
        <v>108</v>
      </c>
      <c r="H178" s="54">
        <v>604.63999999999999</v>
      </c>
      <c r="I178" s="55">
        <f>ROUND(0,2)</f>
        <v>0</v>
      </c>
      <c r="J178" s="56">
        <f>ROUND(I178*H178,2)</f>
        <v>0</v>
      </c>
      <c r="K178" s="57">
        <v>0.20999999999999999</v>
      </c>
      <c r="L178" s="58">
        <f>IF(ISNUMBER(K178),ROUND(J178*(K178+1),2),0)</f>
        <v>0</v>
      </c>
      <c r="M178" s="12"/>
      <c r="N178" s="2"/>
      <c r="O178" s="2"/>
      <c r="P178" s="2"/>
      <c r="Q178" s="33">
        <f>IF(ISNUMBER(K178),IF(H178&gt;0,IF(I178&gt;0,J178,0),0),0)</f>
        <v>0</v>
      </c>
      <c r="R178" s="27">
        <f>IF(ISNUMBER(K178)=FALSE,J178,0)</f>
        <v>0</v>
      </c>
    </row>
    <row r="179">
      <c r="A179" s="9"/>
      <c r="B179" s="48" t="s">
        <v>45</v>
      </c>
      <c r="C179" s="1"/>
      <c r="D179" s="1"/>
      <c r="E179" s="49" t="s">
        <v>436</v>
      </c>
      <c r="F179" s="1"/>
      <c r="G179" s="1"/>
      <c r="H179" s="40"/>
      <c r="I179" s="1"/>
      <c r="J179" s="40"/>
      <c r="K179" s="1"/>
      <c r="L179" s="1"/>
      <c r="M179" s="12"/>
      <c r="N179" s="2"/>
      <c r="O179" s="2"/>
      <c r="P179" s="2"/>
      <c r="Q179" s="2"/>
    </row>
    <row r="180">
      <c r="A180" s="9"/>
      <c r="B180" s="48" t="s">
        <v>47</v>
      </c>
      <c r="C180" s="1"/>
      <c r="D180" s="1"/>
      <c r="E180" s="49" t="s">
        <v>437</v>
      </c>
      <c r="F180" s="1"/>
      <c r="G180" s="1"/>
      <c r="H180" s="40"/>
      <c r="I180" s="1"/>
      <c r="J180" s="40"/>
      <c r="K180" s="1"/>
      <c r="L180" s="1"/>
      <c r="M180" s="12"/>
      <c r="N180" s="2"/>
      <c r="O180" s="2"/>
      <c r="P180" s="2"/>
      <c r="Q180" s="2"/>
    </row>
    <row r="181">
      <c r="A181" s="9"/>
      <c r="B181" s="48" t="s">
        <v>49</v>
      </c>
      <c r="C181" s="1"/>
      <c r="D181" s="1"/>
      <c r="E181" s="49" t="s">
        <v>433</v>
      </c>
      <c r="F181" s="1"/>
      <c r="G181" s="1"/>
      <c r="H181" s="40"/>
      <c r="I181" s="1"/>
      <c r="J181" s="40"/>
      <c r="K181" s="1"/>
      <c r="L181" s="1"/>
      <c r="M181" s="12"/>
      <c r="N181" s="2"/>
      <c r="O181" s="2"/>
      <c r="P181" s="2"/>
      <c r="Q181" s="2"/>
    </row>
    <row r="182" thickBot="1">
      <c r="A182" s="9"/>
      <c r="B182" s="50" t="s">
        <v>51</v>
      </c>
      <c r="C182" s="51"/>
      <c r="D182" s="51"/>
      <c r="E182" s="52" t="s">
        <v>52</v>
      </c>
      <c r="F182" s="51"/>
      <c r="G182" s="51"/>
      <c r="H182" s="53"/>
      <c r="I182" s="51"/>
      <c r="J182" s="53"/>
      <c r="K182" s="51"/>
      <c r="L182" s="51"/>
      <c r="M182" s="12"/>
      <c r="N182" s="2"/>
      <c r="O182" s="2"/>
      <c r="P182" s="2"/>
      <c r="Q182" s="2"/>
    </row>
    <row r="183" thickTop="1" thickBot="1" ht="25" customHeight="1">
      <c r="A183" s="9"/>
      <c r="B183" s="1"/>
      <c r="C183" s="59">
        <v>7</v>
      </c>
      <c r="D183" s="1"/>
      <c r="E183" s="59" t="s">
        <v>323</v>
      </c>
      <c r="F183" s="1"/>
      <c r="G183" s="60" t="s">
        <v>79</v>
      </c>
      <c r="H183" s="61">
        <f>J168+J173+J178</f>
        <v>0</v>
      </c>
      <c r="I183" s="60" t="s">
        <v>80</v>
      </c>
      <c r="J183" s="62">
        <f>(L183-H183)</f>
        <v>0</v>
      </c>
      <c r="K183" s="60" t="s">
        <v>81</v>
      </c>
      <c r="L183" s="63">
        <f>L168+L173+L178</f>
        <v>0</v>
      </c>
      <c r="M183" s="12"/>
      <c r="N183" s="2"/>
      <c r="O183" s="2"/>
      <c r="P183" s="2"/>
      <c r="Q183" s="33">
        <f>0+Q168+Q173+Q178</f>
        <v>0</v>
      </c>
      <c r="R183" s="27">
        <f>0+R168+R173+R178</f>
        <v>0</v>
      </c>
      <c r="S183" s="64">
        <f>Q183*(1+J183)+R183</f>
        <v>0</v>
      </c>
    </row>
    <row r="184" thickTop="1" thickBot="1" ht="25" customHeight="1">
      <c r="A184" s="9"/>
      <c r="B184" s="65"/>
      <c r="C184" s="65"/>
      <c r="D184" s="65"/>
      <c r="E184" s="65"/>
      <c r="F184" s="65"/>
      <c r="G184" s="66" t="s">
        <v>82</v>
      </c>
      <c r="H184" s="67">
        <f>J168+J173+J178</f>
        <v>0</v>
      </c>
      <c r="I184" s="66" t="s">
        <v>83</v>
      </c>
      <c r="J184" s="68">
        <f>0+J183</f>
        <v>0</v>
      </c>
      <c r="K184" s="66" t="s">
        <v>84</v>
      </c>
      <c r="L184" s="69">
        <f>L168+L173+L178</f>
        <v>0</v>
      </c>
      <c r="M184" s="12"/>
      <c r="N184" s="2"/>
      <c r="O184" s="2"/>
      <c r="P184" s="2"/>
      <c r="Q184" s="2"/>
    </row>
    <row r="185" ht="40" customHeight="1">
      <c r="A185" s="9"/>
      <c r="B185" s="74" t="s">
        <v>272</v>
      </c>
      <c r="C185" s="1"/>
      <c r="D185" s="1"/>
      <c r="E185" s="1"/>
      <c r="F185" s="1"/>
      <c r="G185" s="1"/>
      <c r="H185" s="40"/>
      <c r="I185" s="1"/>
      <c r="J185" s="40"/>
      <c r="K185" s="1"/>
      <c r="L185" s="1"/>
      <c r="M185" s="12"/>
      <c r="N185" s="2"/>
      <c r="O185" s="2"/>
      <c r="P185" s="2"/>
      <c r="Q185" s="2"/>
    </row>
    <row r="186">
      <c r="A186" s="9"/>
      <c r="B186" s="41">
        <v>28</v>
      </c>
      <c r="C186" s="42" t="s">
        <v>438</v>
      </c>
      <c r="D186" s="42" t="s">
        <v>3</v>
      </c>
      <c r="E186" s="42" t="s">
        <v>439</v>
      </c>
      <c r="F186" s="42" t="s">
        <v>3</v>
      </c>
      <c r="G186" s="43" t="s">
        <v>143</v>
      </c>
      <c r="H186" s="44">
        <v>4.4000000000000004</v>
      </c>
      <c r="I186" s="25">
        <f>ROUND(0,2)</f>
        <v>0</v>
      </c>
      <c r="J186" s="45">
        <f>ROUND(I186*H186,2)</f>
        <v>0</v>
      </c>
      <c r="K186" s="46">
        <v>0.20999999999999999</v>
      </c>
      <c r="L186" s="47">
        <f>IF(ISNUMBER(K186),ROUND(J186*(K186+1),2),0)</f>
        <v>0</v>
      </c>
      <c r="M186" s="12"/>
      <c r="N186" s="2"/>
      <c r="O186" s="2"/>
      <c r="P186" s="2"/>
      <c r="Q186" s="33">
        <f>IF(ISNUMBER(K186),IF(H186&gt;0,IF(I186&gt;0,J186,0),0),0)</f>
        <v>0</v>
      </c>
      <c r="R186" s="27">
        <f>IF(ISNUMBER(K186)=FALSE,J186,0)</f>
        <v>0</v>
      </c>
    </row>
    <row r="187">
      <c r="A187" s="9"/>
      <c r="B187" s="48" t="s">
        <v>45</v>
      </c>
      <c r="C187" s="1"/>
      <c r="D187" s="1"/>
      <c r="E187" s="49" t="s">
        <v>440</v>
      </c>
      <c r="F187" s="1"/>
      <c r="G187" s="1"/>
      <c r="H187" s="40"/>
      <c r="I187" s="1"/>
      <c r="J187" s="40"/>
      <c r="K187" s="1"/>
      <c r="L187" s="1"/>
      <c r="M187" s="12"/>
      <c r="N187" s="2"/>
      <c r="O187" s="2"/>
      <c r="P187" s="2"/>
      <c r="Q187" s="2"/>
    </row>
    <row r="188">
      <c r="A188" s="9"/>
      <c r="B188" s="48" t="s">
        <v>47</v>
      </c>
      <c r="C188" s="1"/>
      <c r="D188" s="1"/>
      <c r="E188" s="49" t="s">
        <v>441</v>
      </c>
      <c r="F188" s="1"/>
      <c r="G188" s="1"/>
      <c r="H188" s="40"/>
      <c r="I188" s="1"/>
      <c r="J188" s="40"/>
      <c r="K188" s="1"/>
      <c r="L188" s="1"/>
      <c r="M188" s="12"/>
      <c r="N188" s="2"/>
      <c r="O188" s="2"/>
      <c r="P188" s="2"/>
      <c r="Q188" s="2"/>
    </row>
    <row r="189">
      <c r="A189" s="9"/>
      <c r="B189" s="48" t="s">
        <v>49</v>
      </c>
      <c r="C189" s="1"/>
      <c r="D189" s="1"/>
      <c r="E189" s="49" t="s">
        <v>442</v>
      </c>
      <c r="F189" s="1"/>
      <c r="G189" s="1"/>
      <c r="H189" s="40"/>
      <c r="I189" s="1"/>
      <c r="J189" s="40"/>
      <c r="K189" s="1"/>
      <c r="L189" s="1"/>
      <c r="M189" s="12"/>
      <c r="N189" s="2"/>
      <c r="O189" s="2"/>
      <c r="P189" s="2"/>
      <c r="Q189" s="2"/>
    </row>
    <row r="190" thickBot="1">
      <c r="A190" s="9"/>
      <c r="B190" s="50" t="s">
        <v>51</v>
      </c>
      <c r="C190" s="51"/>
      <c r="D190" s="51"/>
      <c r="E190" s="52" t="s">
        <v>52</v>
      </c>
      <c r="F190" s="51"/>
      <c r="G190" s="51"/>
      <c r="H190" s="53"/>
      <c r="I190" s="51"/>
      <c r="J190" s="53"/>
      <c r="K190" s="51"/>
      <c r="L190" s="51"/>
      <c r="M190" s="12"/>
      <c r="N190" s="2"/>
      <c r="O190" s="2"/>
      <c r="P190" s="2"/>
      <c r="Q190" s="2"/>
    </row>
    <row r="191" thickTop="1">
      <c r="A191" s="9"/>
      <c r="B191" s="41">
        <v>29</v>
      </c>
      <c r="C191" s="42" t="s">
        <v>443</v>
      </c>
      <c r="D191" s="42" t="s">
        <v>3</v>
      </c>
      <c r="E191" s="42" t="s">
        <v>444</v>
      </c>
      <c r="F191" s="42" t="s">
        <v>3</v>
      </c>
      <c r="G191" s="43" t="s">
        <v>143</v>
      </c>
      <c r="H191" s="54">
        <v>2.6000000000000001</v>
      </c>
      <c r="I191" s="55">
        <f>ROUND(0,2)</f>
        <v>0</v>
      </c>
      <c r="J191" s="56">
        <f>ROUND(I191*H191,2)</f>
        <v>0</v>
      </c>
      <c r="K191" s="57">
        <v>0.20999999999999999</v>
      </c>
      <c r="L191" s="58">
        <f>IF(ISNUMBER(K191),ROUND(J191*(K191+1),2),0)</f>
        <v>0</v>
      </c>
      <c r="M191" s="12"/>
      <c r="N191" s="2"/>
      <c r="O191" s="2"/>
      <c r="P191" s="2"/>
      <c r="Q191" s="33">
        <f>IF(ISNUMBER(K191),IF(H191&gt;0,IF(I191&gt;0,J191,0),0),0)</f>
        <v>0</v>
      </c>
      <c r="R191" s="27">
        <f>IF(ISNUMBER(K191)=FALSE,J191,0)</f>
        <v>0</v>
      </c>
    </row>
    <row r="192">
      <c r="A192" s="9"/>
      <c r="B192" s="48" t="s">
        <v>45</v>
      </c>
      <c r="C192" s="1"/>
      <c r="D192" s="1"/>
      <c r="E192" s="49" t="s">
        <v>445</v>
      </c>
      <c r="F192" s="1"/>
      <c r="G192" s="1"/>
      <c r="H192" s="40"/>
      <c r="I192" s="1"/>
      <c r="J192" s="40"/>
      <c r="K192" s="1"/>
      <c r="L192" s="1"/>
      <c r="M192" s="12"/>
      <c r="N192" s="2"/>
      <c r="O192" s="2"/>
      <c r="P192" s="2"/>
      <c r="Q192" s="2"/>
    </row>
    <row r="193">
      <c r="A193" s="9"/>
      <c r="B193" s="48" t="s">
        <v>47</v>
      </c>
      <c r="C193" s="1"/>
      <c r="D193" s="1"/>
      <c r="E193" s="49" t="s">
        <v>3</v>
      </c>
      <c r="F193" s="1"/>
      <c r="G193" s="1"/>
      <c r="H193" s="40"/>
      <c r="I193" s="1"/>
      <c r="J193" s="40"/>
      <c r="K193" s="1"/>
      <c r="L193" s="1"/>
      <c r="M193" s="12"/>
      <c r="N193" s="2"/>
      <c r="O193" s="2"/>
      <c r="P193" s="2"/>
      <c r="Q193" s="2"/>
    </row>
    <row r="194">
      <c r="A194" s="9"/>
      <c r="B194" s="48" t="s">
        <v>49</v>
      </c>
      <c r="C194" s="1"/>
      <c r="D194" s="1"/>
      <c r="E194" s="49" t="s">
        <v>442</v>
      </c>
      <c r="F194" s="1"/>
      <c r="G194" s="1"/>
      <c r="H194" s="40"/>
      <c r="I194" s="1"/>
      <c r="J194" s="40"/>
      <c r="K194" s="1"/>
      <c r="L194" s="1"/>
      <c r="M194" s="12"/>
      <c r="N194" s="2"/>
      <c r="O194" s="2"/>
      <c r="P194" s="2"/>
      <c r="Q194" s="2"/>
    </row>
    <row r="195" thickBot="1">
      <c r="A195" s="9"/>
      <c r="B195" s="50" t="s">
        <v>51</v>
      </c>
      <c r="C195" s="51"/>
      <c r="D195" s="51"/>
      <c r="E195" s="52" t="s">
        <v>52</v>
      </c>
      <c r="F195" s="51"/>
      <c r="G195" s="51"/>
      <c r="H195" s="53"/>
      <c r="I195" s="51"/>
      <c r="J195" s="53"/>
      <c r="K195" s="51"/>
      <c r="L195" s="51"/>
      <c r="M195" s="12"/>
      <c r="N195" s="2"/>
      <c r="O195" s="2"/>
      <c r="P195" s="2"/>
      <c r="Q195" s="2"/>
    </row>
    <row r="196" thickTop="1">
      <c r="A196" s="9"/>
      <c r="B196" s="41">
        <v>30</v>
      </c>
      <c r="C196" s="42" t="s">
        <v>446</v>
      </c>
      <c r="D196" s="42" t="s">
        <v>3</v>
      </c>
      <c r="E196" s="42" t="s">
        <v>447</v>
      </c>
      <c r="F196" s="42" t="s">
        <v>3</v>
      </c>
      <c r="G196" s="43" t="s">
        <v>143</v>
      </c>
      <c r="H196" s="54">
        <v>6.2000000000000002</v>
      </c>
      <c r="I196" s="55">
        <f>ROUND(0,2)</f>
        <v>0</v>
      </c>
      <c r="J196" s="56">
        <f>ROUND(I196*H196,2)</f>
        <v>0</v>
      </c>
      <c r="K196" s="57">
        <v>0.20999999999999999</v>
      </c>
      <c r="L196" s="58">
        <f>IF(ISNUMBER(K196),ROUND(J196*(K196+1),2),0)</f>
        <v>0</v>
      </c>
      <c r="M196" s="12"/>
      <c r="N196" s="2"/>
      <c r="O196" s="2"/>
      <c r="P196" s="2"/>
      <c r="Q196" s="33">
        <f>IF(ISNUMBER(K196),IF(H196&gt;0,IF(I196&gt;0,J196,0),0),0)</f>
        <v>0</v>
      </c>
      <c r="R196" s="27">
        <f>IF(ISNUMBER(K196)=FALSE,J196,0)</f>
        <v>0</v>
      </c>
    </row>
    <row r="197">
      <c r="A197" s="9"/>
      <c r="B197" s="48" t="s">
        <v>45</v>
      </c>
      <c r="C197" s="1"/>
      <c r="D197" s="1"/>
      <c r="E197" s="49" t="s">
        <v>448</v>
      </c>
      <c r="F197" s="1"/>
      <c r="G197" s="1"/>
      <c r="H197" s="40"/>
      <c r="I197" s="1"/>
      <c r="J197" s="40"/>
      <c r="K197" s="1"/>
      <c r="L197" s="1"/>
      <c r="M197" s="12"/>
      <c r="N197" s="2"/>
      <c r="O197" s="2"/>
      <c r="P197" s="2"/>
      <c r="Q197" s="2"/>
    </row>
    <row r="198">
      <c r="A198" s="9"/>
      <c r="B198" s="48" t="s">
        <v>47</v>
      </c>
      <c r="C198" s="1"/>
      <c r="D198" s="1"/>
      <c r="E198" s="49" t="s">
        <v>449</v>
      </c>
      <c r="F198" s="1"/>
      <c r="G198" s="1"/>
      <c r="H198" s="40"/>
      <c r="I198" s="1"/>
      <c r="J198" s="40"/>
      <c r="K198" s="1"/>
      <c r="L198" s="1"/>
      <c r="M198" s="12"/>
      <c r="N198" s="2"/>
      <c r="O198" s="2"/>
      <c r="P198" s="2"/>
      <c r="Q198" s="2"/>
    </row>
    <row r="199">
      <c r="A199" s="9"/>
      <c r="B199" s="48" t="s">
        <v>49</v>
      </c>
      <c r="C199" s="1"/>
      <c r="D199" s="1"/>
      <c r="E199" s="49" t="s">
        <v>450</v>
      </c>
      <c r="F199" s="1"/>
      <c r="G199" s="1"/>
      <c r="H199" s="40"/>
      <c r="I199" s="1"/>
      <c r="J199" s="40"/>
      <c r="K199" s="1"/>
      <c r="L199" s="1"/>
      <c r="M199" s="12"/>
      <c r="N199" s="2"/>
      <c r="O199" s="2"/>
      <c r="P199" s="2"/>
      <c r="Q199" s="2"/>
    </row>
    <row r="200" thickBot="1">
      <c r="A200" s="9"/>
      <c r="B200" s="50" t="s">
        <v>51</v>
      </c>
      <c r="C200" s="51"/>
      <c r="D200" s="51"/>
      <c r="E200" s="52" t="s">
        <v>52</v>
      </c>
      <c r="F200" s="51"/>
      <c r="G200" s="51"/>
      <c r="H200" s="53"/>
      <c r="I200" s="51"/>
      <c r="J200" s="53"/>
      <c r="K200" s="51"/>
      <c r="L200" s="51"/>
      <c r="M200" s="12"/>
      <c r="N200" s="2"/>
      <c r="O200" s="2"/>
      <c r="P200" s="2"/>
      <c r="Q200" s="2"/>
    </row>
    <row r="201" thickTop="1" thickBot="1" ht="25" customHeight="1">
      <c r="A201" s="9"/>
      <c r="B201" s="1"/>
      <c r="C201" s="59">
        <v>8</v>
      </c>
      <c r="D201" s="1"/>
      <c r="E201" s="59" t="s">
        <v>90</v>
      </c>
      <c r="F201" s="1"/>
      <c r="G201" s="60" t="s">
        <v>79</v>
      </c>
      <c r="H201" s="61">
        <f>J186+J191+J196</f>
        <v>0</v>
      </c>
      <c r="I201" s="60" t="s">
        <v>80</v>
      </c>
      <c r="J201" s="62">
        <f>(L201-H201)</f>
        <v>0</v>
      </c>
      <c r="K201" s="60" t="s">
        <v>81</v>
      </c>
      <c r="L201" s="63">
        <f>L186+L191+L196</f>
        <v>0</v>
      </c>
      <c r="M201" s="12"/>
      <c r="N201" s="2"/>
      <c r="O201" s="2"/>
      <c r="P201" s="2"/>
      <c r="Q201" s="33">
        <f>0+Q186+Q191+Q196</f>
        <v>0</v>
      </c>
      <c r="R201" s="27">
        <f>0+R186+R191+R196</f>
        <v>0</v>
      </c>
      <c r="S201" s="64">
        <f>Q201*(1+J201)+R201</f>
        <v>0</v>
      </c>
    </row>
    <row r="202" thickTop="1" thickBot="1" ht="25" customHeight="1">
      <c r="A202" s="9"/>
      <c r="B202" s="65"/>
      <c r="C202" s="65"/>
      <c r="D202" s="65"/>
      <c r="E202" s="65"/>
      <c r="F202" s="65"/>
      <c r="G202" s="66" t="s">
        <v>82</v>
      </c>
      <c r="H202" s="67">
        <f>J186+J191+J196</f>
        <v>0</v>
      </c>
      <c r="I202" s="66" t="s">
        <v>83</v>
      </c>
      <c r="J202" s="68">
        <f>0+J201</f>
        <v>0</v>
      </c>
      <c r="K202" s="66" t="s">
        <v>84</v>
      </c>
      <c r="L202" s="69">
        <f>L186+L191+L196</f>
        <v>0</v>
      </c>
      <c r="M202" s="12"/>
      <c r="N202" s="2"/>
      <c r="O202" s="2"/>
      <c r="P202" s="2"/>
      <c r="Q202" s="2"/>
    </row>
    <row r="203" ht="40" customHeight="1">
      <c r="A203" s="9"/>
      <c r="B203" s="74" t="s">
        <v>278</v>
      </c>
      <c r="C203" s="1"/>
      <c r="D203" s="1"/>
      <c r="E203" s="1"/>
      <c r="F203" s="1"/>
      <c r="G203" s="1"/>
      <c r="H203" s="40"/>
      <c r="I203" s="1"/>
      <c r="J203" s="40"/>
      <c r="K203" s="1"/>
      <c r="L203" s="1"/>
      <c r="M203" s="12"/>
      <c r="N203" s="2"/>
      <c r="O203" s="2"/>
      <c r="P203" s="2"/>
      <c r="Q203" s="2"/>
    </row>
    <row r="204">
      <c r="A204" s="9"/>
      <c r="B204" s="41">
        <v>31</v>
      </c>
      <c r="C204" s="42" t="s">
        <v>451</v>
      </c>
      <c r="D204" s="42" t="s">
        <v>3</v>
      </c>
      <c r="E204" s="42" t="s">
        <v>452</v>
      </c>
      <c r="F204" s="42" t="s">
        <v>3</v>
      </c>
      <c r="G204" s="43" t="s">
        <v>94</v>
      </c>
      <c r="H204" s="44">
        <v>180.59999999999999</v>
      </c>
      <c r="I204" s="25">
        <f>ROUND(0,2)</f>
        <v>0</v>
      </c>
      <c r="J204" s="45">
        <f>ROUND(I204*H204,2)</f>
        <v>0</v>
      </c>
      <c r="K204" s="46">
        <v>0.20999999999999999</v>
      </c>
      <c r="L204" s="47">
        <f>IF(ISNUMBER(K204),ROUND(J204*(K204+1),2),0)</f>
        <v>0</v>
      </c>
      <c r="M204" s="12"/>
      <c r="N204" s="2"/>
      <c r="O204" s="2"/>
      <c r="P204" s="2"/>
      <c r="Q204" s="33">
        <f>IF(ISNUMBER(K204),IF(H204&gt;0,IF(I204&gt;0,J204,0),0),0)</f>
        <v>0</v>
      </c>
      <c r="R204" s="27">
        <f>IF(ISNUMBER(K204)=FALSE,J204,0)</f>
        <v>0</v>
      </c>
    </row>
    <row r="205">
      <c r="A205" s="9"/>
      <c r="B205" s="48" t="s">
        <v>45</v>
      </c>
      <c r="C205" s="1"/>
      <c r="D205" s="1"/>
      <c r="E205" s="49" t="s">
        <v>453</v>
      </c>
      <c r="F205" s="1"/>
      <c r="G205" s="1"/>
      <c r="H205" s="40"/>
      <c r="I205" s="1"/>
      <c r="J205" s="40"/>
      <c r="K205" s="1"/>
      <c r="L205" s="1"/>
      <c r="M205" s="12"/>
      <c r="N205" s="2"/>
      <c r="O205" s="2"/>
      <c r="P205" s="2"/>
      <c r="Q205" s="2"/>
    </row>
    <row r="206">
      <c r="A206" s="9"/>
      <c r="B206" s="48" t="s">
        <v>47</v>
      </c>
      <c r="C206" s="1"/>
      <c r="D206" s="1"/>
      <c r="E206" s="49" t="s">
        <v>454</v>
      </c>
      <c r="F206" s="1"/>
      <c r="G206" s="1"/>
      <c r="H206" s="40"/>
      <c r="I206" s="1"/>
      <c r="J206" s="40"/>
      <c r="K206" s="1"/>
      <c r="L206" s="1"/>
      <c r="M206" s="12"/>
      <c r="N206" s="2"/>
      <c r="O206" s="2"/>
      <c r="P206" s="2"/>
      <c r="Q206" s="2"/>
    </row>
    <row r="207">
      <c r="A207" s="9"/>
      <c r="B207" s="48" t="s">
        <v>49</v>
      </c>
      <c r="C207" s="1"/>
      <c r="D207" s="1"/>
      <c r="E207" s="49" t="s">
        <v>455</v>
      </c>
      <c r="F207" s="1"/>
      <c r="G207" s="1"/>
      <c r="H207" s="40"/>
      <c r="I207" s="1"/>
      <c r="J207" s="40"/>
      <c r="K207" s="1"/>
      <c r="L207" s="1"/>
      <c r="M207" s="12"/>
      <c r="N207" s="2"/>
      <c r="O207" s="2"/>
      <c r="P207" s="2"/>
      <c r="Q207" s="2"/>
    </row>
    <row r="208" thickBot="1">
      <c r="A208" s="9"/>
      <c r="B208" s="50" t="s">
        <v>51</v>
      </c>
      <c r="C208" s="51"/>
      <c r="D208" s="51"/>
      <c r="E208" s="52" t="s">
        <v>52</v>
      </c>
      <c r="F208" s="51"/>
      <c r="G208" s="51"/>
      <c r="H208" s="53"/>
      <c r="I208" s="51"/>
      <c r="J208" s="53"/>
      <c r="K208" s="51"/>
      <c r="L208" s="51"/>
      <c r="M208" s="12"/>
      <c r="N208" s="2"/>
      <c r="O208" s="2"/>
      <c r="P208" s="2"/>
      <c r="Q208" s="2"/>
    </row>
    <row r="209" thickTop="1">
      <c r="A209" s="9"/>
      <c r="B209" s="41">
        <v>32</v>
      </c>
      <c r="C209" s="42" t="s">
        <v>456</v>
      </c>
      <c r="D209" s="42" t="s">
        <v>3</v>
      </c>
      <c r="E209" s="42" t="s">
        <v>457</v>
      </c>
      <c r="F209" s="42" t="s">
        <v>3</v>
      </c>
      <c r="G209" s="43" t="s">
        <v>94</v>
      </c>
      <c r="H209" s="54">
        <v>9.75</v>
      </c>
      <c r="I209" s="55">
        <f>ROUND(0,2)</f>
        <v>0</v>
      </c>
      <c r="J209" s="56">
        <f>ROUND(I209*H209,2)</f>
        <v>0</v>
      </c>
      <c r="K209" s="57">
        <v>0.20999999999999999</v>
      </c>
      <c r="L209" s="58">
        <f>IF(ISNUMBER(K209),ROUND(J209*(K209+1),2),0)</f>
        <v>0</v>
      </c>
      <c r="M209" s="12"/>
      <c r="N209" s="2"/>
      <c r="O209" s="2"/>
      <c r="P209" s="2"/>
      <c r="Q209" s="33">
        <f>IF(ISNUMBER(K209),IF(H209&gt;0,IF(I209&gt;0,J209,0),0),0)</f>
        <v>0</v>
      </c>
      <c r="R209" s="27">
        <f>IF(ISNUMBER(K209)=FALSE,J209,0)</f>
        <v>0</v>
      </c>
    </row>
    <row r="210">
      <c r="A210" s="9"/>
      <c r="B210" s="48" t="s">
        <v>45</v>
      </c>
      <c r="C210" s="1"/>
      <c r="D210" s="1"/>
      <c r="E210" s="49" t="s">
        <v>3</v>
      </c>
      <c r="F210" s="1"/>
      <c r="G210" s="1"/>
      <c r="H210" s="40"/>
      <c r="I210" s="1"/>
      <c r="J210" s="40"/>
      <c r="K210" s="1"/>
      <c r="L210" s="1"/>
      <c r="M210" s="12"/>
      <c r="N210" s="2"/>
      <c r="O210" s="2"/>
      <c r="P210" s="2"/>
      <c r="Q210" s="2"/>
    </row>
    <row r="211">
      <c r="A211" s="9"/>
      <c r="B211" s="48" t="s">
        <v>47</v>
      </c>
      <c r="C211" s="1"/>
      <c r="D211" s="1"/>
      <c r="E211" s="49" t="s">
        <v>458</v>
      </c>
      <c r="F211" s="1"/>
      <c r="G211" s="1"/>
      <c r="H211" s="40"/>
      <c r="I211" s="1"/>
      <c r="J211" s="40"/>
      <c r="K211" s="1"/>
      <c r="L211" s="1"/>
      <c r="M211" s="12"/>
      <c r="N211" s="2"/>
      <c r="O211" s="2"/>
      <c r="P211" s="2"/>
      <c r="Q211" s="2"/>
    </row>
    <row r="212">
      <c r="A212" s="9"/>
      <c r="B212" s="48" t="s">
        <v>49</v>
      </c>
      <c r="C212" s="1"/>
      <c r="D212" s="1"/>
      <c r="E212" s="49" t="s">
        <v>455</v>
      </c>
      <c r="F212" s="1"/>
      <c r="G212" s="1"/>
      <c r="H212" s="40"/>
      <c r="I212" s="1"/>
      <c r="J212" s="40"/>
      <c r="K212" s="1"/>
      <c r="L212" s="1"/>
      <c r="M212" s="12"/>
      <c r="N212" s="2"/>
      <c r="O212" s="2"/>
      <c r="P212" s="2"/>
      <c r="Q212" s="2"/>
    </row>
    <row r="213" thickBot="1">
      <c r="A213" s="9"/>
      <c r="B213" s="50" t="s">
        <v>51</v>
      </c>
      <c r="C213" s="51"/>
      <c r="D213" s="51"/>
      <c r="E213" s="52" t="s">
        <v>52</v>
      </c>
      <c r="F213" s="51"/>
      <c r="G213" s="51"/>
      <c r="H213" s="53"/>
      <c r="I213" s="51"/>
      <c r="J213" s="53"/>
      <c r="K213" s="51"/>
      <c r="L213" s="51"/>
      <c r="M213" s="12"/>
      <c r="N213" s="2"/>
      <c r="O213" s="2"/>
      <c r="P213" s="2"/>
      <c r="Q213" s="2"/>
    </row>
    <row r="214" thickTop="1">
      <c r="A214" s="9"/>
      <c r="B214" s="41">
        <v>33</v>
      </c>
      <c r="C214" s="42" t="s">
        <v>459</v>
      </c>
      <c r="D214" s="42" t="s">
        <v>3</v>
      </c>
      <c r="E214" s="42" t="s">
        <v>460</v>
      </c>
      <c r="F214" s="42" t="s">
        <v>3</v>
      </c>
      <c r="G214" s="43" t="s">
        <v>99</v>
      </c>
      <c r="H214" s="54">
        <v>1.105</v>
      </c>
      <c r="I214" s="55">
        <f>ROUND(0,2)</f>
        <v>0</v>
      </c>
      <c r="J214" s="56">
        <f>ROUND(I214*H214,2)</f>
        <v>0</v>
      </c>
      <c r="K214" s="57">
        <v>0.20999999999999999</v>
      </c>
      <c r="L214" s="58">
        <f>IF(ISNUMBER(K214),ROUND(J214*(K214+1),2),0)</f>
        <v>0</v>
      </c>
      <c r="M214" s="12"/>
      <c r="N214" s="2"/>
      <c r="O214" s="2"/>
      <c r="P214" s="2"/>
      <c r="Q214" s="33">
        <f>IF(ISNUMBER(K214),IF(H214&gt;0,IF(I214&gt;0,J214,0),0),0)</f>
        <v>0</v>
      </c>
      <c r="R214" s="27">
        <f>IF(ISNUMBER(K214)=FALSE,J214,0)</f>
        <v>0</v>
      </c>
    </row>
    <row r="215">
      <c r="A215" s="9"/>
      <c r="B215" s="48" t="s">
        <v>45</v>
      </c>
      <c r="C215" s="1"/>
      <c r="D215" s="1"/>
      <c r="E215" s="49" t="s">
        <v>461</v>
      </c>
      <c r="F215" s="1"/>
      <c r="G215" s="1"/>
      <c r="H215" s="40"/>
      <c r="I215" s="1"/>
      <c r="J215" s="40"/>
      <c r="K215" s="1"/>
      <c r="L215" s="1"/>
      <c r="M215" s="12"/>
      <c r="N215" s="2"/>
      <c r="O215" s="2"/>
      <c r="P215" s="2"/>
      <c r="Q215" s="2"/>
    </row>
    <row r="216">
      <c r="A216" s="9"/>
      <c r="B216" s="48" t="s">
        <v>47</v>
      </c>
      <c r="C216" s="1"/>
      <c r="D216" s="1"/>
      <c r="E216" s="49" t="s">
        <v>462</v>
      </c>
      <c r="F216" s="1"/>
      <c r="G216" s="1"/>
      <c r="H216" s="40"/>
      <c r="I216" s="1"/>
      <c r="J216" s="40"/>
      <c r="K216" s="1"/>
      <c r="L216" s="1"/>
      <c r="M216" s="12"/>
      <c r="N216" s="2"/>
      <c r="O216" s="2"/>
      <c r="P216" s="2"/>
      <c r="Q216" s="2"/>
    </row>
    <row r="217">
      <c r="A217" s="9"/>
      <c r="B217" s="48" t="s">
        <v>49</v>
      </c>
      <c r="C217" s="1"/>
      <c r="D217" s="1"/>
      <c r="E217" s="49" t="s">
        <v>463</v>
      </c>
      <c r="F217" s="1"/>
      <c r="G217" s="1"/>
      <c r="H217" s="40"/>
      <c r="I217" s="1"/>
      <c r="J217" s="40"/>
      <c r="K217" s="1"/>
      <c r="L217" s="1"/>
      <c r="M217" s="12"/>
      <c r="N217" s="2"/>
      <c r="O217" s="2"/>
      <c r="P217" s="2"/>
      <c r="Q217" s="2"/>
    </row>
    <row r="218" thickBot="1">
      <c r="A218" s="9"/>
      <c r="B218" s="50" t="s">
        <v>51</v>
      </c>
      <c r="C218" s="51"/>
      <c r="D218" s="51"/>
      <c r="E218" s="52" t="s">
        <v>52</v>
      </c>
      <c r="F218" s="51"/>
      <c r="G218" s="51"/>
      <c r="H218" s="53"/>
      <c r="I218" s="51"/>
      <c r="J218" s="53"/>
      <c r="K218" s="51"/>
      <c r="L218" s="51"/>
      <c r="M218" s="12"/>
      <c r="N218" s="2"/>
      <c r="O218" s="2"/>
      <c r="P218" s="2"/>
      <c r="Q218" s="2"/>
    </row>
    <row r="219" thickTop="1" thickBot="1" ht="25" customHeight="1">
      <c r="A219" s="9"/>
      <c r="B219" s="1"/>
      <c r="C219" s="59">
        <v>9</v>
      </c>
      <c r="D219" s="1"/>
      <c r="E219" s="59" t="s">
        <v>91</v>
      </c>
      <c r="F219" s="1"/>
      <c r="G219" s="60" t="s">
        <v>79</v>
      </c>
      <c r="H219" s="61">
        <f>J204+J209+J214</f>
        <v>0</v>
      </c>
      <c r="I219" s="60" t="s">
        <v>80</v>
      </c>
      <c r="J219" s="62">
        <f>(L219-H219)</f>
        <v>0</v>
      </c>
      <c r="K219" s="60" t="s">
        <v>81</v>
      </c>
      <c r="L219" s="63">
        <f>L204+L209+L214</f>
        <v>0</v>
      </c>
      <c r="M219" s="12"/>
      <c r="N219" s="2"/>
      <c r="O219" s="2"/>
      <c r="P219" s="2"/>
      <c r="Q219" s="33">
        <f>0+Q204+Q209+Q214</f>
        <v>0</v>
      </c>
      <c r="R219" s="27">
        <f>0+R204+R209+R214</f>
        <v>0</v>
      </c>
      <c r="S219" s="64">
        <f>Q219*(1+J219)+R219</f>
        <v>0</v>
      </c>
    </row>
    <row r="220" thickTop="1" thickBot="1" ht="25" customHeight="1">
      <c r="A220" s="9"/>
      <c r="B220" s="65"/>
      <c r="C220" s="65"/>
      <c r="D220" s="65"/>
      <c r="E220" s="65"/>
      <c r="F220" s="65"/>
      <c r="G220" s="66" t="s">
        <v>82</v>
      </c>
      <c r="H220" s="67">
        <f>J204+J209+J214</f>
        <v>0</v>
      </c>
      <c r="I220" s="66" t="s">
        <v>83</v>
      </c>
      <c r="J220" s="68">
        <f>0+J219</f>
        <v>0</v>
      </c>
      <c r="K220" s="66" t="s">
        <v>84</v>
      </c>
      <c r="L220" s="69">
        <f>L204+L209+L214</f>
        <v>0</v>
      </c>
      <c r="M220" s="12"/>
      <c r="N220" s="2"/>
      <c r="O220" s="2"/>
      <c r="P220" s="2"/>
      <c r="Q220" s="2"/>
    </row>
    <row r="221">
      <c r="A221" s="13"/>
      <c r="B221" s="4"/>
      <c r="C221" s="4"/>
      <c r="D221" s="4"/>
      <c r="E221" s="4"/>
      <c r="F221" s="4"/>
      <c r="G221" s="4"/>
      <c r="H221" s="70"/>
      <c r="I221" s="4"/>
      <c r="J221" s="70"/>
      <c r="K221" s="4"/>
      <c r="L221" s="4"/>
      <c r="M221" s="14"/>
      <c r="N221" s="2"/>
      <c r="O221" s="2"/>
      <c r="P221" s="2"/>
      <c r="Q221" s="2"/>
    </row>
    <row r="222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2"/>
      <c r="O222" s="2"/>
      <c r="P222" s="2"/>
      <c r="Q222" s="2"/>
    </row>
  </sheetData>
  <mergeCells count="161"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0:D20"/>
    <mergeCell ref="B21:D21"/>
    <mergeCell ref="B29:C30"/>
    <mergeCell ref="B32:L32"/>
    <mergeCell ref="B34:D34"/>
    <mergeCell ref="B35:D35"/>
    <mergeCell ref="B36:D36"/>
    <mergeCell ref="B37:D37"/>
    <mergeCell ref="B40:L40"/>
    <mergeCell ref="B22:D22"/>
    <mergeCell ref="B23:D23"/>
    <mergeCell ref="B24:D24"/>
    <mergeCell ref="B25:D25"/>
    <mergeCell ref="B26:D26"/>
    <mergeCell ref="B27:D27"/>
    <mergeCell ref="B42:D42"/>
    <mergeCell ref="B43:D43"/>
    <mergeCell ref="B44:D44"/>
    <mergeCell ref="B45:D45"/>
    <mergeCell ref="B47:D47"/>
    <mergeCell ref="B48:D48"/>
    <mergeCell ref="B49:D49"/>
    <mergeCell ref="B50:D50"/>
    <mergeCell ref="B52:D52"/>
    <mergeCell ref="B53:D53"/>
    <mergeCell ref="B54:D54"/>
    <mergeCell ref="B55:D55"/>
    <mergeCell ref="B57:D57"/>
    <mergeCell ref="B58:D58"/>
    <mergeCell ref="B59:D59"/>
    <mergeCell ref="B60:D60"/>
    <mergeCell ref="B62:D62"/>
    <mergeCell ref="B63:D63"/>
    <mergeCell ref="B64:D64"/>
    <mergeCell ref="B65:D65"/>
    <mergeCell ref="B67:D67"/>
    <mergeCell ref="B68:D68"/>
    <mergeCell ref="B69:D69"/>
    <mergeCell ref="B70:D70"/>
    <mergeCell ref="B72:D72"/>
    <mergeCell ref="B73:D73"/>
    <mergeCell ref="B74:D74"/>
    <mergeCell ref="B75:D75"/>
    <mergeCell ref="B78:L78"/>
    <mergeCell ref="B113:D113"/>
    <mergeCell ref="B114:D114"/>
    <mergeCell ref="B115:D115"/>
    <mergeCell ref="B116:D116"/>
    <mergeCell ref="B118:D118"/>
    <mergeCell ref="B119:D119"/>
    <mergeCell ref="B120:D120"/>
    <mergeCell ref="B121:D121"/>
    <mergeCell ref="B123:D123"/>
    <mergeCell ref="B124:D124"/>
    <mergeCell ref="B125:D125"/>
    <mergeCell ref="B126:D126"/>
    <mergeCell ref="B128:D128"/>
    <mergeCell ref="B129:D129"/>
    <mergeCell ref="B130:D130"/>
    <mergeCell ref="B131:D131"/>
    <mergeCell ref="B133:D133"/>
    <mergeCell ref="B134:D134"/>
    <mergeCell ref="B135:D135"/>
    <mergeCell ref="B136:D136"/>
    <mergeCell ref="B138:D138"/>
    <mergeCell ref="B139:D139"/>
    <mergeCell ref="B140:D140"/>
    <mergeCell ref="B141:D141"/>
    <mergeCell ref="B143:D143"/>
    <mergeCell ref="B144:D144"/>
    <mergeCell ref="B145:D145"/>
    <mergeCell ref="B146:D146"/>
    <mergeCell ref="B80:D80"/>
    <mergeCell ref="B81:D81"/>
    <mergeCell ref="B82:D82"/>
    <mergeCell ref="B83:D83"/>
    <mergeCell ref="B85:D85"/>
    <mergeCell ref="B86:D86"/>
    <mergeCell ref="B87:D87"/>
    <mergeCell ref="B88:D88"/>
    <mergeCell ref="B90:D90"/>
    <mergeCell ref="B91:D91"/>
    <mergeCell ref="B92:D92"/>
    <mergeCell ref="B93:D93"/>
    <mergeCell ref="B95:D95"/>
    <mergeCell ref="B96:D96"/>
    <mergeCell ref="B97:D97"/>
    <mergeCell ref="B98:D98"/>
    <mergeCell ref="B100:D100"/>
    <mergeCell ref="B101:D101"/>
    <mergeCell ref="B102:D102"/>
    <mergeCell ref="B103:D103"/>
    <mergeCell ref="B105:D105"/>
    <mergeCell ref="B106:D106"/>
    <mergeCell ref="B107:D107"/>
    <mergeCell ref="B108:D108"/>
    <mergeCell ref="B111:L111"/>
    <mergeCell ref="B149:L149"/>
    <mergeCell ref="B151:D151"/>
    <mergeCell ref="B152:D152"/>
    <mergeCell ref="B153:D153"/>
    <mergeCell ref="B154:D154"/>
    <mergeCell ref="B156:D156"/>
    <mergeCell ref="B157:D157"/>
    <mergeCell ref="B158:D158"/>
    <mergeCell ref="B159:D159"/>
    <mergeCell ref="B161:D161"/>
    <mergeCell ref="B162:D162"/>
    <mergeCell ref="B163:D163"/>
    <mergeCell ref="B164:D164"/>
    <mergeCell ref="B167:L167"/>
    <mergeCell ref="B169:D169"/>
    <mergeCell ref="B170:D170"/>
    <mergeCell ref="B171:D171"/>
    <mergeCell ref="B172:D172"/>
    <mergeCell ref="B174:D174"/>
    <mergeCell ref="B175:D175"/>
    <mergeCell ref="B176:D176"/>
    <mergeCell ref="B177:D177"/>
    <mergeCell ref="B179:D179"/>
    <mergeCell ref="B180:D180"/>
    <mergeCell ref="B181:D181"/>
    <mergeCell ref="B182:D182"/>
    <mergeCell ref="B185:L185"/>
    <mergeCell ref="B187:D187"/>
    <mergeCell ref="B188:D188"/>
    <mergeCell ref="B189:D189"/>
    <mergeCell ref="B190:D190"/>
    <mergeCell ref="B192:D192"/>
    <mergeCell ref="B193:D193"/>
    <mergeCell ref="B194:D194"/>
    <mergeCell ref="B195:D195"/>
    <mergeCell ref="B197:D197"/>
    <mergeCell ref="B198:D198"/>
    <mergeCell ref="B199:D199"/>
    <mergeCell ref="B200:D200"/>
    <mergeCell ref="B205:D205"/>
    <mergeCell ref="B206:D206"/>
    <mergeCell ref="B207:D207"/>
    <mergeCell ref="B208:D208"/>
    <mergeCell ref="B210:D210"/>
    <mergeCell ref="B211:D211"/>
    <mergeCell ref="B212:D212"/>
    <mergeCell ref="B213:D213"/>
    <mergeCell ref="B215:D215"/>
    <mergeCell ref="B216:D216"/>
    <mergeCell ref="B217:D217"/>
    <mergeCell ref="B218:D218"/>
    <mergeCell ref="B203:L203"/>
  </mergeCells>
  <pageMargins left="0.39375" right="0.39375" top="0.5902778" bottom="0.39375" header="0.1965278" footer="0.1576389"/>
  <pageSetup paperSize="9" orientation="portrait" fitToHeight="0"/>
  <headerFooter>
    <oddFooter>&amp;LOTSKP 2023&amp;R&amp;P/&amp;N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 codeName="________cm">
    <pageSetUpPr fitToPage="1"/>
  </sheetPr>
  <sheetViews>
    <sheetView workbookViewId="0">
      <selection activeCell="A1" sqref="A1:A2"/>
    </sheetView>
  </sheetViews>
  <sheetFormatPr defaultRowHeight="12.75"/>
  <cols>
    <col min="1" max="1" width="4.710938"/>
    <col min="2" max="2" width="5.710938"/>
    <col min="3" max="3" width="11.71094"/>
    <col min="4" max="4" width="5.710938"/>
    <col min="5" max="5" width="80.71094"/>
    <col min="6" max="6" width="9.140625" hidden="1"/>
    <col min="7" max="7" width="20.71094"/>
    <col min="8" max="12" width="22.71094"/>
    <col min="13" max="13" width="4.710938"/>
    <col min="17" max="19" width="9.140625" hidden="1"/>
  </cols>
  <sheetData>
    <row r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24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28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</row>
    <row r="6" ht="34" customHeight="1">
      <c r="A6" s="9"/>
      <c r="B6" s="29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2"/>
      <c r="N6" s="2"/>
      <c r="O6" s="2"/>
      <c r="P6" s="2"/>
      <c r="Q6" s="2"/>
    </row>
    <row r="7">
      <c r="A7" s="13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4"/>
      <c r="N7" s="2"/>
      <c r="O7" s="2"/>
      <c r="P7" s="2"/>
      <c r="Q7" s="2"/>
    </row>
    <row r="8" ht="14" customHeight="1">
      <c r="A8" s="4"/>
      <c r="B8" s="30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>
      <c r="A10" s="15" t="s">
        <v>25</v>
      </c>
      <c r="B10" s="1"/>
      <c r="C10" s="16"/>
      <c r="D10" s="1"/>
      <c r="E10" s="1"/>
      <c r="F10" s="1"/>
      <c r="G10" s="17"/>
      <c r="H10" s="1"/>
      <c r="I10" s="31" t="s">
        <v>26</v>
      </c>
      <c r="J10" s="32">
        <f>H43+H71+H79+H87+H95+H158+H166</f>
        <v>0</v>
      </c>
      <c r="K10" s="1"/>
      <c r="L10" s="1"/>
      <c r="M10" s="12"/>
      <c r="N10" s="2"/>
      <c r="O10" s="2"/>
      <c r="P10" s="2"/>
      <c r="Q10" s="2"/>
    </row>
    <row r="11" ht="16" customHeight="1">
      <c r="A11" s="18" t="s">
        <v>464</v>
      </c>
      <c r="B11" s="1"/>
      <c r="C11" s="1"/>
      <c r="D11" s="1"/>
      <c r="E11" s="1"/>
      <c r="F11" s="1"/>
      <c r="G11" s="31"/>
      <c r="H11" s="1"/>
      <c r="I11" s="31" t="s">
        <v>28</v>
      </c>
      <c r="J11" s="32">
        <f>L43+L71+L79+L87+L95+L158+L166</f>
        <v>0</v>
      </c>
      <c r="K11" s="1"/>
      <c r="L11" s="1"/>
      <c r="M11" s="12"/>
      <c r="N11" s="2"/>
      <c r="O11" s="2"/>
      <c r="P11" s="2"/>
      <c r="Q11" s="33">
        <f>IF(SUM(K20:K26)&gt;0,ROUND(SUM(S20:S26)/SUM(K20:K26)-1,8),0)</f>
        <v>0</v>
      </c>
      <c r="R11" s="27">
        <f>AVERAGE(J42,J70,J78,J86,J94,J157,J165)</f>
        <v>0</v>
      </c>
      <c r="S11" s="27">
        <f>J10*(1+Q11)</f>
        <v>0</v>
      </c>
    </row>
    <row r="12">
      <c r="A12" s="15" t="s">
        <v>7</v>
      </c>
      <c r="B12" s="1"/>
      <c r="C12" s="16"/>
      <c r="D12" s="1"/>
      <c r="E12" s="1"/>
      <c r="F12" s="1"/>
      <c r="G12" s="17"/>
      <c r="H12" s="1"/>
      <c r="I12" s="1"/>
      <c r="J12" s="1"/>
      <c r="K12" s="1"/>
      <c r="L12" s="1"/>
      <c r="M12" s="12"/>
      <c r="N12" s="2"/>
      <c r="O12" s="2"/>
      <c r="P12" s="2"/>
      <c r="Q12" s="2"/>
    </row>
    <row r="13" ht="16" customHeight="1">
      <c r="A13" s="18" t="str">
        <f>Souhrn!A13</f>
        <v/>
      </c>
      <c r="B13" s="1"/>
      <c r="C13" s="1"/>
      <c r="D13" s="1"/>
      <c r="E13" s="1"/>
      <c r="F13" s="1"/>
      <c r="G13" s="31"/>
      <c r="H13" s="1"/>
      <c r="I13" s="31" t="s">
        <v>9</v>
      </c>
      <c r="J13" s="16"/>
      <c r="K13" s="1"/>
      <c r="L13" s="1"/>
      <c r="M13" s="12"/>
      <c r="N13" s="2"/>
      <c r="O13" s="2"/>
      <c r="P13" s="2"/>
      <c r="Q13" s="2"/>
    </row>
    <row r="14">
      <c r="A14" s="9"/>
      <c r="B14" s="1"/>
      <c r="C14" s="1"/>
      <c r="D14" s="1"/>
      <c r="E14" s="1"/>
      <c r="F14" s="1"/>
      <c r="G14" s="1"/>
      <c r="H14" s="1"/>
      <c r="I14" s="31" t="s">
        <v>11</v>
      </c>
      <c r="J14" s="16"/>
      <c r="K14" s="1"/>
      <c r="L14" s="1"/>
      <c r="M14" s="12"/>
      <c r="N14" s="2"/>
      <c r="O14" s="2"/>
      <c r="P14" s="2"/>
      <c r="Q14" s="2"/>
    </row>
    <row r="15" hidden="1">
      <c r="A15" s="9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2"/>
      <c r="N15" s="2"/>
      <c r="O15" s="2"/>
      <c r="P15" s="2"/>
      <c r="Q15" s="2"/>
    </row>
    <row r="16" ht="10" customHeight="1">
      <c r="A16" s="13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4"/>
      <c r="N16" s="2"/>
      <c r="O16" s="2"/>
      <c r="P16" s="2"/>
      <c r="Q16" s="2"/>
    </row>
    <row r="17" ht="14" customHeight="1">
      <c r="A17" s="4"/>
      <c r="B17" s="28" t="s">
        <v>29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9"/>
      <c r="B19" s="34" t="s">
        <v>30</v>
      </c>
      <c r="C19" s="34"/>
      <c r="D19" s="34"/>
      <c r="E19" s="34" t="s">
        <v>31</v>
      </c>
      <c r="F19" s="34"/>
      <c r="G19" s="35"/>
      <c r="H19" s="22"/>
      <c r="I19" s="22"/>
      <c r="J19" s="22"/>
      <c r="K19" s="22" t="s">
        <v>16</v>
      </c>
      <c r="L19" s="22" t="s">
        <v>17</v>
      </c>
      <c r="M19" s="12"/>
      <c r="N19" s="2"/>
      <c r="O19" s="2"/>
      <c r="P19" s="2"/>
      <c r="Q19" s="2"/>
    </row>
    <row r="20">
      <c r="A20" s="9"/>
      <c r="B20" s="36">
        <v>0</v>
      </c>
      <c r="C20" s="1"/>
      <c r="D20" s="1"/>
      <c r="E20" s="37" t="s">
        <v>32</v>
      </c>
      <c r="F20" s="1"/>
      <c r="G20" s="1"/>
      <c r="H20" s="1"/>
      <c r="I20" s="1"/>
      <c r="J20" s="1"/>
      <c r="K20" s="38">
        <f>H43</f>
        <v>0</v>
      </c>
      <c r="L20" s="38">
        <f>L43</f>
        <v>0</v>
      </c>
      <c r="M20" s="12"/>
      <c r="N20" s="2"/>
      <c r="O20" s="2"/>
      <c r="P20" s="2"/>
      <c r="Q20" s="2"/>
      <c r="S20" s="27">
        <f>S42</f>
        <v>0</v>
      </c>
    </row>
    <row r="21">
      <c r="A21" s="9"/>
      <c r="B21" s="36">
        <v>1</v>
      </c>
      <c r="C21" s="1"/>
      <c r="D21" s="1"/>
      <c r="E21" s="37" t="s">
        <v>86</v>
      </c>
      <c r="F21" s="1"/>
      <c r="G21" s="1"/>
      <c r="H21" s="1"/>
      <c r="I21" s="1"/>
      <c r="J21" s="1"/>
      <c r="K21" s="38">
        <f>H71</f>
        <v>0</v>
      </c>
      <c r="L21" s="38">
        <f>L71</f>
        <v>0</v>
      </c>
      <c r="M21" s="12"/>
      <c r="N21" s="2"/>
      <c r="O21" s="2"/>
      <c r="P21" s="2"/>
      <c r="Q21" s="2"/>
      <c r="S21" s="27">
        <f>S70</f>
        <v>0</v>
      </c>
    </row>
    <row r="22">
      <c r="A22" s="9"/>
      <c r="B22" s="36">
        <v>2</v>
      </c>
      <c r="C22" s="1"/>
      <c r="D22" s="1"/>
      <c r="E22" s="37" t="s">
        <v>87</v>
      </c>
      <c r="F22" s="1"/>
      <c r="G22" s="1"/>
      <c r="H22" s="1"/>
      <c r="I22" s="1"/>
      <c r="J22" s="1"/>
      <c r="K22" s="38">
        <f>H79</f>
        <v>0</v>
      </c>
      <c r="L22" s="38">
        <f>L79</f>
        <v>0</v>
      </c>
      <c r="M22" s="12"/>
      <c r="N22" s="2"/>
      <c r="O22" s="2"/>
      <c r="P22" s="2"/>
      <c r="Q22" s="2"/>
      <c r="S22" s="27">
        <f>S78</f>
        <v>0</v>
      </c>
    </row>
    <row r="23">
      <c r="A23" s="9"/>
      <c r="B23" s="36">
        <v>3</v>
      </c>
      <c r="C23" s="1"/>
      <c r="D23" s="1"/>
      <c r="E23" s="37" t="s">
        <v>322</v>
      </c>
      <c r="F23" s="1"/>
      <c r="G23" s="1"/>
      <c r="H23" s="1"/>
      <c r="I23" s="1"/>
      <c r="J23" s="1"/>
      <c r="K23" s="38">
        <f>H87</f>
        <v>0</v>
      </c>
      <c r="L23" s="38">
        <f>L87</f>
        <v>0</v>
      </c>
      <c r="M23" s="12"/>
      <c r="N23" s="2"/>
      <c r="O23" s="2"/>
      <c r="P23" s="2"/>
      <c r="Q23" s="2"/>
      <c r="S23" s="27">
        <f>S86</f>
        <v>0</v>
      </c>
    </row>
    <row r="24">
      <c r="A24" s="9"/>
      <c r="B24" s="36">
        <v>4</v>
      </c>
      <c r="C24" s="1"/>
      <c r="D24" s="1"/>
      <c r="E24" s="37" t="s">
        <v>88</v>
      </c>
      <c r="F24" s="1"/>
      <c r="G24" s="1"/>
      <c r="H24" s="1"/>
      <c r="I24" s="1"/>
      <c r="J24" s="1"/>
      <c r="K24" s="38">
        <f>H95</f>
        <v>0</v>
      </c>
      <c r="L24" s="38">
        <f>L95</f>
        <v>0</v>
      </c>
      <c r="M24" s="12"/>
      <c r="N24" s="2"/>
      <c r="O24" s="2"/>
      <c r="P24" s="2"/>
      <c r="Q24" s="2"/>
      <c r="S24" s="27">
        <f>S94</f>
        <v>0</v>
      </c>
    </row>
    <row r="25">
      <c r="A25" s="9"/>
      <c r="B25" s="36">
        <v>8</v>
      </c>
      <c r="C25" s="1"/>
      <c r="D25" s="1"/>
      <c r="E25" s="37" t="s">
        <v>90</v>
      </c>
      <c r="F25" s="1"/>
      <c r="G25" s="1"/>
      <c r="H25" s="1"/>
      <c r="I25" s="1"/>
      <c r="J25" s="1"/>
      <c r="K25" s="38">
        <f>H158</f>
        <v>0</v>
      </c>
      <c r="L25" s="38">
        <f>L158</f>
        <v>0</v>
      </c>
      <c r="M25" s="71"/>
      <c r="N25" s="2"/>
      <c r="O25" s="2"/>
      <c r="P25" s="2"/>
      <c r="Q25" s="2"/>
      <c r="S25" s="27">
        <f>S157</f>
        <v>0</v>
      </c>
    </row>
    <row r="26">
      <c r="A26" s="9"/>
      <c r="B26" s="36">
        <v>9</v>
      </c>
      <c r="C26" s="1"/>
      <c r="D26" s="1"/>
      <c r="E26" s="37" t="s">
        <v>91</v>
      </c>
      <c r="F26" s="1"/>
      <c r="G26" s="1"/>
      <c r="H26" s="1"/>
      <c r="I26" s="1"/>
      <c r="J26" s="1"/>
      <c r="K26" s="38">
        <f>H166</f>
        <v>0</v>
      </c>
      <c r="L26" s="38">
        <f>L166</f>
        <v>0</v>
      </c>
      <c r="M26" s="71"/>
      <c r="N26" s="2"/>
      <c r="O26" s="2"/>
      <c r="P26" s="2"/>
      <c r="Q26" s="2"/>
      <c r="S26" s="27">
        <f>S165</f>
        <v>0</v>
      </c>
    </row>
    <row r="27">
      <c r="A27" s="13"/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72"/>
      <c r="N27" s="2"/>
      <c r="O27" s="2"/>
      <c r="P27" s="2"/>
      <c r="Q27" s="2"/>
    </row>
    <row r="28" ht="14" customHeight="1">
      <c r="A28" s="4"/>
      <c r="B28" s="28" t="s">
        <v>33</v>
      </c>
      <c r="C28" s="4"/>
      <c r="D28" s="4"/>
      <c r="E28" s="4"/>
      <c r="F28" s="4"/>
      <c r="G28" s="4"/>
      <c r="H28" s="4"/>
      <c r="I28" s="4"/>
      <c r="J28" s="4"/>
      <c r="K28" s="4"/>
      <c r="L28" s="4"/>
      <c r="M28" s="2"/>
      <c r="N28" s="2"/>
      <c r="O28" s="2"/>
      <c r="P28" s="2"/>
      <c r="Q28" s="2"/>
    </row>
    <row r="29" ht="18" customHeight="1">
      <c r="A29" s="6"/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3"/>
      <c r="N29" s="2"/>
      <c r="O29" s="2"/>
      <c r="P29" s="2"/>
      <c r="Q29" s="2"/>
    </row>
    <row r="30" ht="18" customHeight="1">
      <c r="A30" s="9"/>
      <c r="B30" s="34" t="s">
        <v>34</v>
      </c>
      <c r="C30" s="34" t="s">
        <v>30</v>
      </c>
      <c r="D30" s="34" t="s">
        <v>35</v>
      </c>
      <c r="E30" s="34" t="s">
        <v>31</v>
      </c>
      <c r="F30" s="34" t="s">
        <v>36</v>
      </c>
      <c r="G30" s="35" t="s">
        <v>37</v>
      </c>
      <c r="H30" s="22" t="s">
        <v>38</v>
      </c>
      <c r="I30" s="22" t="s">
        <v>39</v>
      </c>
      <c r="J30" s="22" t="s">
        <v>16</v>
      </c>
      <c r="K30" s="35" t="s">
        <v>40</v>
      </c>
      <c r="L30" s="22" t="s">
        <v>17</v>
      </c>
      <c r="M30" s="71"/>
      <c r="N30" s="2"/>
      <c r="O30" s="2"/>
      <c r="P30" s="2"/>
      <c r="Q30" s="2"/>
    </row>
    <row r="31" ht="40" customHeight="1">
      <c r="A31" s="9"/>
      <c r="B31" s="39" t="s">
        <v>41</v>
      </c>
      <c r="C31" s="1"/>
      <c r="D31" s="1"/>
      <c r="E31" s="1"/>
      <c r="F31" s="1"/>
      <c r="G31" s="1"/>
      <c r="H31" s="40"/>
      <c r="I31" s="1"/>
      <c r="J31" s="40"/>
      <c r="K31" s="1"/>
      <c r="L31" s="1"/>
      <c r="M31" s="12"/>
      <c r="N31" s="2"/>
      <c r="O31" s="2"/>
      <c r="P31" s="2"/>
      <c r="Q31" s="2"/>
    </row>
    <row r="32">
      <c r="A32" s="9"/>
      <c r="B32" s="41">
        <v>1</v>
      </c>
      <c r="C32" s="42" t="s">
        <v>98</v>
      </c>
      <c r="D32" s="42" t="s">
        <v>3</v>
      </c>
      <c r="E32" s="42" t="s">
        <v>93</v>
      </c>
      <c r="F32" s="42" t="s">
        <v>3</v>
      </c>
      <c r="G32" s="43" t="s">
        <v>99</v>
      </c>
      <c r="H32" s="44">
        <v>287.23399999999998</v>
      </c>
      <c r="I32" s="25">
        <f>ROUND(0,2)</f>
        <v>0</v>
      </c>
      <c r="J32" s="45">
        <f>ROUND(I32*H32,2)</f>
        <v>0</v>
      </c>
      <c r="K32" s="46">
        <v>0.20999999999999999</v>
      </c>
      <c r="L32" s="47">
        <f>IF(ISNUMBER(K32),ROUND(J32*(K32+1),2),0)</f>
        <v>0</v>
      </c>
      <c r="M32" s="12"/>
      <c r="N32" s="2"/>
      <c r="O32" s="2"/>
      <c r="P32" s="2"/>
      <c r="Q32" s="33">
        <f>IF(ISNUMBER(K32),IF(H32&gt;0,IF(I32&gt;0,J32,0),0),0)</f>
        <v>0</v>
      </c>
      <c r="R32" s="27">
        <f>IF(ISNUMBER(K32)=FALSE,J32,0)</f>
        <v>0</v>
      </c>
    </row>
    <row r="33">
      <c r="A33" s="9"/>
      <c r="B33" s="48" t="s">
        <v>45</v>
      </c>
      <c r="C33" s="1"/>
      <c r="D33" s="1"/>
      <c r="E33" s="49" t="s">
        <v>465</v>
      </c>
      <c r="F33" s="1"/>
      <c r="G33" s="1"/>
      <c r="H33" s="40"/>
      <c r="I33" s="1"/>
      <c r="J33" s="40"/>
      <c r="K33" s="1"/>
      <c r="L33" s="1"/>
      <c r="M33" s="12"/>
      <c r="N33" s="2"/>
      <c r="O33" s="2"/>
      <c r="P33" s="2"/>
      <c r="Q33" s="2"/>
    </row>
    <row r="34">
      <c r="A34" s="9"/>
      <c r="B34" s="48" t="s">
        <v>47</v>
      </c>
      <c r="C34" s="1"/>
      <c r="D34" s="1"/>
      <c r="E34" s="49" t="s">
        <v>466</v>
      </c>
      <c r="F34" s="1"/>
      <c r="G34" s="1"/>
      <c r="H34" s="40"/>
      <c r="I34" s="1"/>
      <c r="J34" s="40"/>
      <c r="K34" s="1"/>
      <c r="L34" s="1"/>
      <c r="M34" s="12"/>
      <c r="N34" s="2"/>
      <c r="O34" s="2"/>
      <c r="P34" s="2"/>
      <c r="Q34" s="2"/>
    </row>
    <row r="35">
      <c r="A35" s="9"/>
      <c r="B35" s="48" t="s">
        <v>49</v>
      </c>
      <c r="C35" s="1"/>
      <c r="D35" s="1"/>
      <c r="E35" s="49" t="s">
        <v>97</v>
      </c>
      <c r="F35" s="1"/>
      <c r="G35" s="1"/>
      <c r="H35" s="40"/>
      <c r="I35" s="1"/>
      <c r="J35" s="40"/>
      <c r="K35" s="1"/>
      <c r="L35" s="1"/>
      <c r="M35" s="12"/>
      <c r="N35" s="2"/>
      <c r="O35" s="2"/>
      <c r="P35" s="2"/>
      <c r="Q35" s="2"/>
    </row>
    <row r="36" thickBot="1">
      <c r="A36" s="9"/>
      <c r="B36" s="50" t="s">
        <v>51</v>
      </c>
      <c r="C36" s="51"/>
      <c r="D36" s="51"/>
      <c r="E36" s="52" t="s">
        <v>52</v>
      </c>
      <c r="F36" s="51"/>
      <c r="G36" s="51"/>
      <c r="H36" s="53"/>
      <c r="I36" s="51"/>
      <c r="J36" s="53"/>
      <c r="K36" s="51"/>
      <c r="L36" s="51"/>
      <c r="M36" s="12"/>
      <c r="N36" s="2"/>
      <c r="O36" s="2"/>
      <c r="P36" s="2"/>
      <c r="Q36" s="2"/>
    </row>
    <row r="37" thickTop="1">
      <c r="A37" s="9"/>
      <c r="B37" s="41">
        <v>2</v>
      </c>
      <c r="C37" s="42" t="s">
        <v>467</v>
      </c>
      <c r="D37" s="42" t="s">
        <v>3</v>
      </c>
      <c r="E37" s="42" t="s">
        <v>468</v>
      </c>
      <c r="F37" s="42" t="s">
        <v>3</v>
      </c>
      <c r="G37" s="43" t="s">
        <v>99</v>
      </c>
      <c r="H37" s="54">
        <v>3.4489999999999998</v>
      </c>
      <c r="I37" s="55">
        <f>ROUND(0,2)</f>
        <v>0</v>
      </c>
      <c r="J37" s="56">
        <f>ROUND(I37*H37,2)</f>
        <v>0</v>
      </c>
      <c r="K37" s="57">
        <v>0.20999999999999999</v>
      </c>
      <c r="L37" s="58">
        <f>IF(ISNUMBER(K37),ROUND(J37*(K37+1),2),0)</f>
        <v>0</v>
      </c>
      <c r="M37" s="12"/>
      <c r="N37" s="2"/>
      <c r="O37" s="2"/>
      <c r="P37" s="2"/>
      <c r="Q37" s="33">
        <f>IF(ISNUMBER(K37),IF(H37&gt;0,IF(I37&gt;0,J37,0),0),0)</f>
        <v>0</v>
      </c>
      <c r="R37" s="27">
        <f>IF(ISNUMBER(K37)=FALSE,J37,0)</f>
        <v>0</v>
      </c>
    </row>
    <row r="38">
      <c r="A38" s="9"/>
      <c r="B38" s="48" t="s">
        <v>45</v>
      </c>
      <c r="C38" s="1"/>
      <c r="D38" s="1"/>
      <c r="E38" s="49" t="s">
        <v>469</v>
      </c>
      <c r="F38" s="1"/>
      <c r="G38" s="1"/>
      <c r="H38" s="40"/>
      <c r="I38" s="1"/>
      <c r="J38" s="40"/>
      <c r="K38" s="1"/>
      <c r="L38" s="1"/>
      <c r="M38" s="12"/>
      <c r="N38" s="2"/>
      <c r="O38" s="2"/>
      <c r="P38" s="2"/>
      <c r="Q38" s="2"/>
    </row>
    <row r="39">
      <c r="A39" s="9"/>
      <c r="B39" s="48" t="s">
        <v>47</v>
      </c>
      <c r="C39" s="1"/>
      <c r="D39" s="1"/>
      <c r="E39" s="49" t="s">
        <v>470</v>
      </c>
      <c r="F39" s="1"/>
      <c r="G39" s="1"/>
      <c r="H39" s="40"/>
      <c r="I39" s="1"/>
      <c r="J39" s="40"/>
      <c r="K39" s="1"/>
      <c r="L39" s="1"/>
      <c r="M39" s="12"/>
      <c r="N39" s="2"/>
      <c r="O39" s="2"/>
      <c r="P39" s="2"/>
      <c r="Q39" s="2"/>
    </row>
    <row r="40">
      <c r="A40" s="9"/>
      <c r="B40" s="48" t="s">
        <v>49</v>
      </c>
      <c r="C40" s="1"/>
      <c r="D40" s="1"/>
      <c r="E40" s="49" t="s">
        <v>97</v>
      </c>
      <c r="F40" s="1"/>
      <c r="G40" s="1"/>
      <c r="H40" s="40"/>
      <c r="I40" s="1"/>
      <c r="J40" s="40"/>
      <c r="K40" s="1"/>
      <c r="L40" s="1"/>
      <c r="M40" s="12"/>
      <c r="N40" s="2"/>
      <c r="O40" s="2"/>
      <c r="P40" s="2"/>
      <c r="Q40" s="2"/>
    </row>
    <row r="41" thickBot="1">
      <c r="A41" s="9"/>
      <c r="B41" s="50" t="s">
        <v>51</v>
      </c>
      <c r="C41" s="51"/>
      <c r="D41" s="51"/>
      <c r="E41" s="52" t="s">
        <v>52</v>
      </c>
      <c r="F41" s="51"/>
      <c r="G41" s="51"/>
      <c r="H41" s="53"/>
      <c r="I41" s="51"/>
      <c r="J41" s="53"/>
      <c r="K41" s="51"/>
      <c r="L41" s="51"/>
      <c r="M41" s="12"/>
      <c r="N41" s="2"/>
      <c r="O41" s="2"/>
      <c r="P41" s="2"/>
      <c r="Q41" s="2"/>
    </row>
    <row r="42" thickTop="1" thickBot="1" ht="25" customHeight="1">
      <c r="A42" s="9"/>
      <c r="B42" s="1"/>
      <c r="C42" s="59">
        <v>0</v>
      </c>
      <c r="D42" s="1"/>
      <c r="E42" s="59" t="s">
        <v>32</v>
      </c>
      <c r="F42" s="1"/>
      <c r="G42" s="60" t="s">
        <v>79</v>
      </c>
      <c r="H42" s="61">
        <f>J32+J37</f>
        <v>0</v>
      </c>
      <c r="I42" s="60" t="s">
        <v>80</v>
      </c>
      <c r="J42" s="62">
        <f>(L42-H42)</f>
        <v>0</v>
      </c>
      <c r="K42" s="60" t="s">
        <v>81</v>
      </c>
      <c r="L42" s="63">
        <f>L32+L37</f>
        <v>0</v>
      </c>
      <c r="M42" s="12"/>
      <c r="N42" s="2"/>
      <c r="O42" s="2"/>
      <c r="P42" s="2"/>
      <c r="Q42" s="33">
        <f>0+Q32+Q37</f>
        <v>0</v>
      </c>
      <c r="R42" s="27">
        <f>0+R32+R37</f>
        <v>0</v>
      </c>
      <c r="S42" s="64">
        <f>Q42*(1+J42)+R42</f>
        <v>0</v>
      </c>
    </row>
    <row r="43" thickTop="1" thickBot="1" ht="25" customHeight="1">
      <c r="A43" s="9"/>
      <c r="B43" s="65"/>
      <c r="C43" s="65"/>
      <c r="D43" s="65"/>
      <c r="E43" s="65"/>
      <c r="F43" s="65"/>
      <c r="G43" s="66" t="s">
        <v>82</v>
      </c>
      <c r="H43" s="67">
        <f>J32+J37</f>
        <v>0</v>
      </c>
      <c r="I43" s="66" t="s">
        <v>83</v>
      </c>
      <c r="J43" s="68">
        <f>0+J42</f>
        <v>0</v>
      </c>
      <c r="K43" s="66" t="s">
        <v>84</v>
      </c>
      <c r="L43" s="69">
        <f>L32+L37</f>
        <v>0</v>
      </c>
      <c r="M43" s="12"/>
      <c r="N43" s="2"/>
      <c r="O43" s="2"/>
      <c r="P43" s="2"/>
      <c r="Q43" s="2"/>
    </row>
    <row r="44" ht="40" customHeight="1">
      <c r="A44" s="9"/>
      <c r="B44" s="74" t="s">
        <v>105</v>
      </c>
      <c r="C44" s="1"/>
      <c r="D44" s="1"/>
      <c r="E44" s="1"/>
      <c r="F44" s="1"/>
      <c r="G44" s="1"/>
      <c r="H44" s="40"/>
      <c r="I44" s="1"/>
      <c r="J44" s="40"/>
      <c r="K44" s="1"/>
      <c r="L44" s="1"/>
      <c r="M44" s="12"/>
      <c r="N44" s="2"/>
      <c r="O44" s="2"/>
      <c r="P44" s="2"/>
      <c r="Q44" s="2"/>
    </row>
    <row r="45">
      <c r="A45" s="9"/>
      <c r="B45" s="41">
        <v>3</v>
      </c>
      <c r="C45" s="42" t="s">
        <v>160</v>
      </c>
      <c r="D45" s="42" t="s">
        <v>3</v>
      </c>
      <c r="E45" s="42" t="s">
        <v>161</v>
      </c>
      <c r="F45" s="42" t="s">
        <v>3</v>
      </c>
      <c r="G45" s="43" t="s">
        <v>94</v>
      </c>
      <c r="H45" s="44">
        <v>146.24600000000001</v>
      </c>
      <c r="I45" s="25">
        <f>ROUND(0,2)</f>
        <v>0</v>
      </c>
      <c r="J45" s="45">
        <f>ROUND(I45*H45,2)</f>
        <v>0</v>
      </c>
      <c r="K45" s="46">
        <v>0.20999999999999999</v>
      </c>
      <c r="L45" s="47">
        <f>IF(ISNUMBER(K45),ROUND(J45*(K45+1),2),0)</f>
        <v>0</v>
      </c>
      <c r="M45" s="12"/>
      <c r="N45" s="2"/>
      <c r="O45" s="2"/>
      <c r="P45" s="2"/>
      <c r="Q45" s="33">
        <f>IF(ISNUMBER(K45),IF(H45&gt;0,IF(I45&gt;0,J45,0),0),0)</f>
        <v>0</v>
      </c>
      <c r="R45" s="27">
        <f>IF(ISNUMBER(K45)=FALSE,J45,0)</f>
        <v>0</v>
      </c>
    </row>
    <row r="46">
      <c r="A46" s="9"/>
      <c r="B46" s="48" t="s">
        <v>45</v>
      </c>
      <c r="C46" s="1"/>
      <c r="D46" s="1"/>
      <c r="E46" s="49" t="s">
        <v>471</v>
      </c>
      <c r="F46" s="1"/>
      <c r="G46" s="1"/>
      <c r="H46" s="40"/>
      <c r="I46" s="1"/>
      <c r="J46" s="40"/>
      <c r="K46" s="1"/>
      <c r="L46" s="1"/>
      <c r="M46" s="12"/>
      <c r="N46" s="2"/>
      <c r="O46" s="2"/>
      <c r="P46" s="2"/>
      <c r="Q46" s="2"/>
    </row>
    <row r="47">
      <c r="A47" s="9"/>
      <c r="B47" s="48" t="s">
        <v>47</v>
      </c>
      <c r="C47" s="1"/>
      <c r="D47" s="1"/>
      <c r="E47" s="49" t="s">
        <v>472</v>
      </c>
      <c r="F47" s="1"/>
      <c r="G47" s="1"/>
      <c r="H47" s="40"/>
      <c r="I47" s="1"/>
      <c r="J47" s="40"/>
      <c r="K47" s="1"/>
      <c r="L47" s="1"/>
      <c r="M47" s="12"/>
      <c r="N47" s="2"/>
      <c r="O47" s="2"/>
      <c r="P47" s="2"/>
      <c r="Q47" s="2"/>
    </row>
    <row r="48">
      <c r="A48" s="9"/>
      <c r="B48" s="48" t="s">
        <v>49</v>
      </c>
      <c r="C48" s="1"/>
      <c r="D48" s="1"/>
      <c r="E48" s="49" t="s">
        <v>473</v>
      </c>
      <c r="F48" s="1"/>
      <c r="G48" s="1"/>
      <c r="H48" s="40"/>
      <c r="I48" s="1"/>
      <c r="J48" s="40"/>
      <c r="K48" s="1"/>
      <c r="L48" s="1"/>
      <c r="M48" s="12"/>
      <c r="N48" s="2"/>
      <c r="O48" s="2"/>
      <c r="P48" s="2"/>
      <c r="Q48" s="2"/>
    </row>
    <row r="49" thickBot="1">
      <c r="A49" s="9"/>
      <c r="B49" s="50" t="s">
        <v>51</v>
      </c>
      <c r="C49" s="51"/>
      <c r="D49" s="51"/>
      <c r="E49" s="52" t="s">
        <v>52</v>
      </c>
      <c r="F49" s="51"/>
      <c r="G49" s="51"/>
      <c r="H49" s="53"/>
      <c r="I49" s="51"/>
      <c r="J49" s="53"/>
      <c r="K49" s="51"/>
      <c r="L49" s="51"/>
      <c r="M49" s="12"/>
      <c r="N49" s="2"/>
      <c r="O49" s="2"/>
      <c r="P49" s="2"/>
      <c r="Q49" s="2"/>
    </row>
    <row r="50" thickTop="1">
      <c r="A50" s="9"/>
      <c r="B50" s="41">
        <v>4</v>
      </c>
      <c r="C50" s="42" t="s">
        <v>474</v>
      </c>
      <c r="D50" s="42" t="s">
        <v>3</v>
      </c>
      <c r="E50" s="42" t="s">
        <v>475</v>
      </c>
      <c r="F50" s="42" t="s">
        <v>3</v>
      </c>
      <c r="G50" s="43" t="s">
        <v>94</v>
      </c>
      <c r="H50" s="54">
        <v>289.863</v>
      </c>
      <c r="I50" s="55">
        <f>ROUND(0,2)</f>
        <v>0</v>
      </c>
      <c r="J50" s="56">
        <f>ROUND(I50*H50,2)</f>
        <v>0</v>
      </c>
      <c r="K50" s="57">
        <v>0.20999999999999999</v>
      </c>
      <c r="L50" s="58">
        <f>IF(ISNUMBER(K50),ROUND(J50*(K50+1),2),0)</f>
        <v>0</v>
      </c>
      <c r="M50" s="12"/>
      <c r="N50" s="2"/>
      <c r="O50" s="2"/>
      <c r="P50" s="2"/>
      <c r="Q50" s="33">
        <f>IF(ISNUMBER(K50),IF(H50&gt;0,IF(I50&gt;0,J50,0),0),0)</f>
        <v>0</v>
      </c>
      <c r="R50" s="27">
        <f>IF(ISNUMBER(K50)=FALSE,J50,0)</f>
        <v>0</v>
      </c>
    </row>
    <row r="51">
      <c r="A51" s="9"/>
      <c r="B51" s="48" t="s">
        <v>45</v>
      </c>
      <c r="C51" s="1"/>
      <c r="D51" s="1"/>
      <c r="E51" s="49" t="s">
        <v>476</v>
      </c>
      <c r="F51" s="1"/>
      <c r="G51" s="1"/>
      <c r="H51" s="40"/>
      <c r="I51" s="1"/>
      <c r="J51" s="40"/>
      <c r="K51" s="1"/>
      <c r="L51" s="1"/>
      <c r="M51" s="12"/>
      <c r="N51" s="2"/>
      <c r="O51" s="2"/>
      <c r="P51" s="2"/>
      <c r="Q51" s="2"/>
    </row>
    <row r="52">
      <c r="A52" s="9"/>
      <c r="B52" s="48" t="s">
        <v>47</v>
      </c>
      <c r="C52" s="1"/>
      <c r="D52" s="1"/>
      <c r="E52" s="49" t="s">
        <v>477</v>
      </c>
      <c r="F52" s="1"/>
      <c r="G52" s="1"/>
      <c r="H52" s="40"/>
      <c r="I52" s="1"/>
      <c r="J52" s="40"/>
      <c r="K52" s="1"/>
      <c r="L52" s="1"/>
      <c r="M52" s="12"/>
      <c r="N52" s="2"/>
      <c r="O52" s="2"/>
      <c r="P52" s="2"/>
      <c r="Q52" s="2"/>
    </row>
    <row r="53">
      <c r="A53" s="9"/>
      <c r="B53" s="48" t="s">
        <v>49</v>
      </c>
      <c r="C53" s="1"/>
      <c r="D53" s="1"/>
      <c r="E53" s="49" t="s">
        <v>478</v>
      </c>
      <c r="F53" s="1"/>
      <c r="G53" s="1"/>
      <c r="H53" s="40"/>
      <c r="I53" s="1"/>
      <c r="J53" s="40"/>
      <c r="K53" s="1"/>
      <c r="L53" s="1"/>
      <c r="M53" s="12"/>
      <c r="N53" s="2"/>
      <c r="O53" s="2"/>
      <c r="P53" s="2"/>
      <c r="Q53" s="2"/>
    </row>
    <row r="54" thickBot="1">
      <c r="A54" s="9"/>
      <c r="B54" s="50" t="s">
        <v>51</v>
      </c>
      <c r="C54" s="51"/>
      <c r="D54" s="51"/>
      <c r="E54" s="52" t="s">
        <v>52</v>
      </c>
      <c r="F54" s="51"/>
      <c r="G54" s="51"/>
      <c r="H54" s="53"/>
      <c r="I54" s="51"/>
      <c r="J54" s="53"/>
      <c r="K54" s="51"/>
      <c r="L54" s="51"/>
      <c r="M54" s="12"/>
      <c r="N54" s="2"/>
      <c r="O54" s="2"/>
      <c r="P54" s="2"/>
      <c r="Q54" s="2"/>
    </row>
    <row r="55" thickTop="1">
      <c r="A55" s="9"/>
      <c r="B55" s="41">
        <v>5</v>
      </c>
      <c r="C55" s="42" t="s">
        <v>479</v>
      </c>
      <c r="D55" s="42" t="s">
        <v>3</v>
      </c>
      <c r="E55" s="42" t="s">
        <v>480</v>
      </c>
      <c r="F55" s="42" t="s">
        <v>3</v>
      </c>
      <c r="G55" s="43" t="s">
        <v>94</v>
      </c>
      <c r="H55" s="54">
        <v>289.863</v>
      </c>
      <c r="I55" s="55">
        <f>ROUND(0,2)</f>
        <v>0</v>
      </c>
      <c r="J55" s="56">
        <f>ROUND(I55*H55,2)</f>
        <v>0</v>
      </c>
      <c r="K55" s="57">
        <v>0.20999999999999999</v>
      </c>
      <c r="L55" s="58">
        <f>IF(ISNUMBER(K55),ROUND(J55*(K55+1),2),0)</f>
        <v>0</v>
      </c>
      <c r="M55" s="12"/>
      <c r="N55" s="2"/>
      <c r="O55" s="2"/>
      <c r="P55" s="2"/>
      <c r="Q55" s="33">
        <f>IF(ISNUMBER(K55),IF(H55&gt;0,IF(I55&gt;0,J55,0),0),0)</f>
        <v>0</v>
      </c>
      <c r="R55" s="27">
        <f>IF(ISNUMBER(K55)=FALSE,J55,0)</f>
        <v>0</v>
      </c>
    </row>
    <row r="56">
      <c r="A56" s="9"/>
      <c r="B56" s="48" t="s">
        <v>45</v>
      </c>
      <c r="C56" s="1"/>
      <c r="D56" s="1"/>
      <c r="E56" s="49" t="s">
        <v>481</v>
      </c>
      <c r="F56" s="1"/>
      <c r="G56" s="1"/>
      <c r="H56" s="40"/>
      <c r="I56" s="1"/>
      <c r="J56" s="40"/>
      <c r="K56" s="1"/>
      <c r="L56" s="1"/>
      <c r="M56" s="12"/>
      <c r="N56" s="2"/>
      <c r="O56" s="2"/>
      <c r="P56" s="2"/>
      <c r="Q56" s="2"/>
    </row>
    <row r="57">
      <c r="A57" s="9"/>
      <c r="B57" s="48" t="s">
        <v>47</v>
      </c>
      <c r="C57" s="1"/>
      <c r="D57" s="1"/>
      <c r="E57" s="49" t="s">
        <v>482</v>
      </c>
      <c r="F57" s="1"/>
      <c r="G57" s="1"/>
      <c r="H57" s="40"/>
      <c r="I57" s="1"/>
      <c r="J57" s="40"/>
      <c r="K57" s="1"/>
      <c r="L57" s="1"/>
      <c r="M57" s="12"/>
      <c r="N57" s="2"/>
      <c r="O57" s="2"/>
      <c r="P57" s="2"/>
      <c r="Q57" s="2"/>
    </row>
    <row r="58">
      <c r="A58" s="9"/>
      <c r="B58" s="48" t="s">
        <v>49</v>
      </c>
      <c r="C58" s="1"/>
      <c r="D58" s="1"/>
      <c r="E58" s="49" t="s">
        <v>483</v>
      </c>
      <c r="F58" s="1"/>
      <c r="G58" s="1"/>
      <c r="H58" s="40"/>
      <c r="I58" s="1"/>
      <c r="J58" s="40"/>
      <c r="K58" s="1"/>
      <c r="L58" s="1"/>
      <c r="M58" s="12"/>
      <c r="N58" s="2"/>
      <c r="O58" s="2"/>
      <c r="P58" s="2"/>
      <c r="Q58" s="2"/>
    </row>
    <row r="59" thickBot="1">
      <c r="A59" s="9"/>
      <c r="B59" s="50" t="s">
        <v>51</v>
      </c>
      <c r="C59" s="51"/>
      <c r="D59" s="51"/>
      <c r="E59" s="52" t="s">
        <v>52</v>
      </c>
      <c r="F59" s="51"/>
      <c r="G59" s="51"/>
      <c r="H59" s="53"/>
      <c r="I59" s="51"/>
      <c r="J59" s="53"/>
      <c r="K59" s="51"/>
      <c r="L59" s="51"/>
      <c r="M59" s="12"/>
      <c r="N59" s="2"/>
      <c r="O59" s="2"/>
      <c r="P59" s="2"/>
      <c r="Q59" s="2"/>
    </row>
    <row r="60" thickTop="1">
      <c r="A60" s="9"/>
      <c r="B60" s="41">
        <v>6</v>
      </c>
      <c r="C60" s="42" t="s">
        <v>186</v>
      </c>
      <c r="D60" s="42" t="s">
        <v>3</v>
      </c>
      <c r="E60" s="42" t="s">
        <v>336</v>
      </c>
      <c r="F60" s="42" t="s">
        <v>3</v>
      </c>
      <c r="G60" s="43" t="s">
        <v>94</v>
      </c>
      <c r="H60" s="54">
        <v>146.24600000000001</v>
      </c>
      <c r="I60" s="55">
        <f>ROUND(0,2)</f>
        <v>0</v>
      </c>
      <c r="J60" s="56">
        <f>ROUND(I60*H60,2)</f>
        <v>0</v>
      </c>
      <c r="K60" s="57">
        <v>0.20999999999999999</v>
      </c>
      <c r="L60" s="58">
        <f>IF(ISNUMBER(K60),ROUND(J60*(K60+1),2),0)</f>
        <v>0</v>
      </c>
      <c r="M60" s="12"/>
      <c r="N60" s="2"/>
      <c r="O60" s="2"/>
      <c r="P60" s="2"/>
      <c r="Q60" s="33">
        <f>IF(ISNUMBER(K60),IF(H60&gt;0,IF(I60&gt;0,J60,0),0),0)</f>
        <v>0</v>
      </c>
      <c r="R60" s="27">
        <f>IF(ISNUMBER(K60)=FALSE,J60,0)</f>
        <v>0</v>
      </c>
    </row>
    <row r="61">
      <c r="A61" s="9"/>
      <c r="B61" s="48" t="s">
        <v>45</v>
      </c>
      <c r="C61" s="1"/>
      <c r="D61" s="1"/>
      <c r="E61" s="49" t="s">
        <v>484</v>
      </c>
      <c r="F61" s="1"/>
      <c r="G61" s="1"/>
      <c r="H61" s="40"/>
      <c r="I61" s="1"/>
      <c r="J61" s="40"/>
      <c r="K61" s="1"/>
      <c r="L61" s="1"/>
      <c r="M61" s="12"/>
      <c r="N61" s="2"/>
      <c r="O61" s="2"/>
      <c r="P61" s="2"/>
      <c r="Q61" s="2"/>
    </row>
    <row r="62">
      <c r="A62" s="9"/>
      <c r="B62" s="48" t="s">
        <v>47</v>
      </c>
      <c r="C62" s="1"/>
      <c r="D62" s="1"/>
      <c r="E62" s="49" t="s">
        <v>485</v>
      </c>
      <c r="F62" s="1"/>
      <c r="G62" s="1"/>
      <c r="H62" s="40"/>
      <c r="I62" s="1"/>
      <c r="J62" s="40"/>
      <c r="K62" s="1"/>
      <c r="L62" s="1"/>
      <c r="M62" s="12"/>
      <c r="N62" s="2"/>
      <c r="O62" s="2"/>
      <c r="P62" s="2"/>
      <c r="Q62" s="2"/>
    </row>
    <row r="63">
      <c r="A63" s="9"/>
      <c r="B63" s="48" t="s">
        <v>49</v>
      </c>
      <c r="C63" s="1"/>
      <c r="D63" s="1"/>
      <c r="E63" s="49" t="s">
        <v>486</v>
      </c>
      <c r="F63" s="1"/>
      <c r="G63" s="1"/>
      <c r="H63" s="40"/>
      <c r="I63" s="1"/>
      <c r="J63" s="40"/>
      <c r="K63" s="1"/>
      <c r="L63" s="1"/>
      <c r="M63" s="12"/>
      <c r="N63" s="2"/>
      <c r="O63" s="2"/>
      <c r="P63" s="2"/>
      <c r="Q63" s="2"/>
    </row>
    <row r="64" thickBot="1">
      <c r="A64" s="9"/>
      <c r="B64" s="50" t="s">
        <v>51</v>
      </c>
      <c r="C64" s="51"/>
      <c r="D64" s="51"/>
      <c r="E64" s="52" t="s">
        <v>52</v>
      </c>
      <c r="F64" s="51"/>
      <c r="G64" s="51"/>
      <c r="H64" s="53"/>
      <c r="I64" s="51"/>
      <c r="J64" s="53"/>
      <c r="K64" s="51"/>
      <c r="L64" s="51"/>
      <c r="M64" s="12"/>
      <c r="N64" s="2"/>
      <c r="O64" s="2"/>
      <c r="P64" s="2"/>
      <c r="Q64" s="2"/>
    </row>
    <row r="65" thickTop="1">
      <c r="A65" s="9"/>
      <c r="B65" s="41">
        <v>7</v>
      </c>
      <c r="C65" s="42" t="s">
        <v>338</v>
      </c>
      <c r="D65" s="42" t="s">
        <v>3</v>
      </c>
      <c r="E65" s="42" t="s">
        <v>339</v>
      </c>
      <c r="F65" s="42" t="s">
        <v>3</v>
      </c>
      <c r="G65" s="43" t="s">
        <v>94</v>
      </c>
      <c r="H65" s="54">
        <v>73.609999999999999</v>
      </c>
      <c r="I65" s="55">
        <f>ROUND(0,2)</f>
        <v>0</v>
      </c>
      <c r="J65" s="56">
        <f>ROUND(I65*H65,2)</f>
        <v>0</v>
      </c>
      <c r="K65" s="57">
        <v>0.20999999999999999</v>
      </c>
      <c r="L65" s="58">
        <f>IF(ISNUMBER(K65),ROUND(J65*(K65+1),2),0)</f>
        <v>0</v>
      </c>
      <c r="M65" s="12"/>
      <c r="N65" s="2"/>
      <c r="O65" s="2"/>
      <c r="P65" s="2"/>
      <c r="Q65" s="33">
        <f>IF(ISNUMBER(K65),IF(H65&gt;0,IF(I65&gt;0,J65,0),0),0)</f>
        <v>0</v>
      </c>
      <c r="R65" s="27">
        <f>IF(ISNUMBER(K65)=FALSE,J65,0)</f>
        <v>0</v>
      </c>
    </row>
    <row r="66">
      <c r="A66" s="9"/>
      <c r="B66" s="48" t="s">
        <v>45</v>
      </c>
      <c r="C66" s="1"/>
      <c r="D66" s="1"/>
      <c r="E66" s="49" t="s">
        <v>487</v>
      </c>
      <c r="F66" s="1"/>
      <c r="G66" s="1"/>
      <c r="H66" s="40"/>
      <c r="I66" s="1"/>
      <c r="J66" s="40"/>
      <c r="K66" s="1"/>
      <c r="L66" s="1"/>
      <c r="M66" s="12"/>
      <c r="N66" s="2"/>
      <c r="O66" s="2"/>
      <c r="P66" s="2"/>
      <c r="Q66" s="2"/>
    </row>
    <row r="67">
      <c r="A67" s="9"/>
      <c r="B67" s="48" t="s">
        <v>47</v>
      </c>
      <c r="C67" s="1"/>
      <c r="D67" s="1"/>
      <c r="E67" s="49" t="s">
        <v>488</v>
      </c>
      <c r="F67" s="1"/>
      <c r="G67" s="1"/>
      <c r="H67" s="40"/>
      <c r="I67" s="1"/>
      <c r="J67" s="40"/>
      <c r="K67" s="1"/>
      <c r="L67" s="1"/>
      <c r="M67" s="12"/>
      <c r="N67" s="2"/>
      <c r="O67" s="2"/>
      <c r="P67" s="2"/>
      <c r="Q67" s="2"/>
    </row>
    <row r="68">
      <c r="A68" s="9"/>
      <c r="B68" s="48" t="s">
        <v>49</v>
      </c>
      <c r="C68" s="1"/>
      <c r="D68" s="1"/>
      <c r="E68" s="49" t="s">
        <v>489</v>
      </c>
      <c r="F68" s="1"/>
      <c r="G68" s="1"/>
      <c r="H68" s="40"/>
      <c r="I68" s="1"/>
      <c r="J68" s="40"/>
      <c r="K68" s="1"/>
      <c r="L68" s="1"/>
      <c r="M68" s="12"/>
      <c r="N68" s="2"/>
      <c r="O68" s="2"/>
      <c r="P68" s="2"/>
      <c r="Q68" s="2"/>
    </row>
    <row r="69" thickBot="1">
      <c r="A69" s="9"/>
      <c r="B69" s="50" t="s">
        <v>51</v>
      </c>
      <c r="C69" s="51"/>
      <c r="D69" s="51"/>
      <c r="E69" s="52" t="s">
        <v>52</v>
      </c>
      <c r="F69" s="51"/>
      <c r="G69" s="51"/>
      <c r="H69" s="53"/>
      <c r="I69" s="51"/>
      <c r="J69" s="53"/>
      <c r="K69" s="51"/>
      <c r="L69" s="51"/>
      <c r="M69" s="12"/>
      <c r="N69" s="2"/>
      <c r="O69" s="2"/>
      <c r="P69" s="2"/>
      <c r="Q69" s="2"/>
    </row>
    <row r="70" thickTop="1" thickBot="1" ht="25" customHeight="1">
      <c r="A70" s="9"/>
      <c r="B70" s="1"/>
      <c r="C70" s="59">
        <v>1</v>
      </c>
      <c r="D70" s="1"/>
      <c r="E70" s="59" t="s">
        <v>86</v>
      </c>
      <c r="F70" s="1"/>
      <c r="G70" s="60" t="s">
        <v>79</v>
      </c>
      <c r="H70" s="61">
        <f>J45+J50+J55+J60+J65</f>
        <v>0</v>
      </c>
      <c r="I70" s="60" t="s">
        <v>80</v>
      </c>
      <c r="J70" s="62">
        <f>(L70-H70)</f>
        <v>0</v>
      </c>
      <c r="K70" s="60" t="s">
        <v>81</v>
      </c>
      <c r="L70" s="63">
        <f>L45+L50+L55+L60+L65</f>
        <v>0</v>
      </c>
      <c r="M70" s="12"/>
      <c r="N70" s="2"/>
      <c r="O70" s="2"/>
      <c r="P70" s="2"/>
      <c r="Q70" s="33">
        <f>0+Q45+Q50+Q55+Q60+Q65</f>
        <v>0</v>
      </c>
      <c r="R70" s="27">
        <f>0+R45+R50+R55+R60+R65</f>
        <v>0</v>
      </c>
      <c r="S70" s="64">
        <f>Q70*(1+J70)+R70</f>
        <v>0</v>
      </c>
    </row>
    <row r="71" thickTop="1" thickBot="1" ht="25" customHeight="1">
      <c r="A71" s="9"/>
      <c r="B71" s="65"/>
      <c r="C71" s="65"/>
      <c r="D71" s="65"/>
      <c r="E71" s="65"/>
      <c r="F71" s="65"/>
      <c r="G71" s="66" t="s">
        <v>82</v>
      </c>
      <c r="H71" s="67">
        <f>J45+J50+J55+J60+J65</f>
        <v>0</v>
      </c>
      <c r="I71" s="66" t="s">
        <v>83</v>
      </c>
      <c r="J71" s="68">
        <f>0+J70</f>
        <v>0</v>
      </c>
      <c r="K71" s="66" t="s">
        <v>84</v>
      </c>
      <c r="L71" s="69">
        <f>L45+L50+L55+L60+L65</f>
        <v>0</v>
      </c>
      <c r="M71" s="12"/>
      <c r="N71" s="2"/>
      <c r="O71" s="2"/>
      <c r="P71" s="2"/>
      <c r="Q71" s="2"/>
    </row>
    <row r="72" ht="40" customHeight="1">
      <c r="A72" s="9"/>
      <c r="B72" s="74" t="s">
        <v>204</v>
      </c>
      <c r="C72" s="1"/>
      <c r="D72" s="1"/>
      <c r="E72" s="1"/>
      <c r="F72" s="1"/>
      <c r="G72" s="1"/>
      <c r="H72" s="40"/>
      <c r="I72" s="1"/>
      <c r="J72" s="40"/>
      <c r="K72" s="1"/>
      <c r="L72" s="1"/>
      <c r="M72" s="12"/>
      <c r="N72" s="2"/>
      <c r="O72" s="2"/>
      <c r="P72" s="2"/>
      <c r="Q72" s="2"/>
    </row>
    <row r="73">
      <c r="A73" s="9"/>
      <c r="B73" s="41">
        <v>8</v>
      </c>
      <c r="C73" s="42" t="s">
        <v>205</v>
      </c>
      <c r="D73" s="42" t="s">
        <v>3</v>
      </c>
      <c r="E73" s="42" t="s">
        <v>206</v>
      </c>
      <c r="F73" s="42" t="s">
        <v>3</v>
      </c>
      <c r="G73" s="43" t="s">
        <v>143</v>
      </c>
      <c r="H73" s="44">
        <v>119.58</v>
      </c>
      <c r="I73" s="25">
        <f>ROUND(0,2)</f>
        <v>0</v>
      </c>
      <c r="J73" s="45">
        <f>ROUND(I73*H73,2)</f>
        <v>0</v>
      </c>
      <c r="K73" s="46">
        <v>0.20999999999999999</v>
      </c>
      <c r="L73" s="47">
        <f>IF(ISNUMBER(K73),ROUND(J73*(K73+1),2),0)</f>
        <v>0</v>
      </c>
      <c r="M73" s="12"/>
      <c r="N73" s="2"/>
      <c r="O73" s="2"/>
      <c r="P73" s="2"/>
      <c r="Q73" s="33">
        <f>IF(ISNUMBER(K73),IF(H73&gt;0,IF(I73&gt;0,J73,0),0),0)</f>
        <v>0</v>
      </c>
      <c r="R73" s="27">
        <f>IF(ISNUMBER(K73)=FALSE,J73,0)</f>
        <v>0</v>
      </c>
    </row>
    <row r="74">
      <c r="A74" s="9"/>
      <c r="B74" s="48" t="s">
        <v>45</v>
      </c>
      <c r="C74" s="1"/>
      <c r="D74" s="1"/>
      <c r="E74" s="49" t="s">
        <v>490</v>
      </c>
      <c r="F74" s="1"/>
      <c r="G74" s="1"/>
      <c r="H74" s="40"/>
      <c r="I74" s="1"/>
      <c r="J74" s="40"/>
      <c r="K74" s="1"/>
      <c r="L74" s="1"/>
      <c r="M74" s="12"/>
      <c r="N74" s="2"/>
      <c r="O74" s="2"/>
      <c r="P74" s="2"/>
      <c r="Q74" s="2"/>
    </row>
    <row r="75">
      <c r="A75" s="9"/>
      <c r="B75" s="48" t="s">
        <v>47</v>
      </c>
      <c r="C75" s="1"/>
      <c r="D75" s="1"/>
      <c r="E75" s="49" t="s">
        <v>491</v>
      </c>
      <c r="F75" s="1"/>
      <c r="G75" s="1"/>
      <c r="H75" s="40"/>
      <c r="I75" s="1"/>
      <c r="J75" s="40"/>
      <c r="K75" s="1"/>
      <c r="L75" s="1"/>
      <c r="M75" s="12"/>
      <c r="N75" s="2"/>
      <c r="O75" s="2"/>
      <c r="P75" s="2"/>
      <c r="Q75" s="2"/>
    </row>
    <row r="76">
      <c r="A76" s="9"/>
      <c r="B76" s="48" t="s">
        <v>49</v>
      </c>
      <c r="C76" s="1"/>
      <c r="D76" s="1"/>
      <c r="E76" s="49" t="s">
        <v>209</v>
      </c>
      <c r="F76" s="1"/>
      <c r="G76" s="1"/>
      <c r="H76" s="40"/>
      <c r="I76" s="1"/>
      <c r="J76" s="40"/>
      <c r="K76" s="1"/>
      <c r="L76" s="1"/>
      <c r="M76" s="12"/>
      <c r="N76" s="2"/>
      <c r="O76" s="2"/>
      <c r="P76" s="2"/>
      <c r="Q76" s="2"/>
    </row>
    <row r="77" thickBot="1">
      <c r="A77" s="9"/>
      <c r="B77" s="50" t="s">
        <v>51</v>
      </c>
      <c r="C77" s="51"/>
      <c r="D77" s="51"/>
      <c r="E77" s="52" t="s">
        <v>52</v>
      </c>
      <c r="F77" s="51"/>
      <c r="G77" s="51"/>
      <c r="H77" s="53"/>
      <c r="I77" s="51"/>
      <c r="J77" s="53"/>
      <c r="K77" s="51"/>
      <c r="L77" s="51"/>
      <c r="M77" s="12"/>
      <c r="N77" s="2"/>
      <c r="O77" s="2"/>
      <c r="P77" s="2"/>
      <c r="Q77" s="2"/>
    </row>
    <row r="78" thickTop="1" thickBot="1" ht="25" customHeight="1">
      <c r="A78" s="9"/>
      <c r="B78" s="1"/>
      <c r="C78" s="59">
        <v>2</v>
      </c>
      <c r="D78" s="1"/>
      <c r="E78" s="59" t="s">
        <v>87</v>
      </c>
      <c r="F78" s="1"/>
      <c r="G78" s="60" t="s">
        <v>79</v>
      </c>
      <c r="H78" s="61">
        <f>0+J73</f>
        <v>0</v>
      </c>
      <c r="I78" s="60" t="s">
        <v>80</v>
      </c>
      <c r="J78" s="62">
        <f>(L78-H78)</f>
        <v>0</v>
      </c>
      <c r="K78" s="60" t="s">
        <v>81</v>
      </c>
      <c r="L78" s="63">
        <f>0+L73</f>
        <v>0</v>
      </c>
      <c r="M78" s="12"/>
      <c r="N78" s="2"/>
      <c r="O78" s="2"/>
      <c r="P78" s="2"/>
      <c r="Q78" s="33">
        <f>0+Q73</f>
        <v>0</v>
      </c>
      <c r="R78" s="27">
        <f>0+R73</f>
        <v>0</v>
      </c>
      <c r="S78" s="64">
        <f>Q78*(1+J78)+R78</f>
        <v>0</v>
      </c>
    </row>
    <row r="79" thickTop="1" thickBot="1" ht="25" customHeight="1">
      <c r="A79" s="9"/>
      <c r="B79" s="65"/>
      <c r="C79" s="65"/>
      <c r="D79" s="65"/>
      <c r="E79" s="65"/>
      <c r="F79" s="65"/>
      <c r="G79" s="66" t="s">
        <v>82</v>
      </c>
      <c r="H79" s="67">
        <f>0+J73</f>
        <v>0</v>
      </c>
      <c r="I79" s="66" t="s">
        <v>83</v>
      </c>
      <c r="J79" s="68">
        <f>0+J78</f>
        <v>0</v>
      </c>
      <c r="K79" s="66" t="s">
        <v>84</v>
      </c>
      <c r="L79" s="69">
        <f>0+L73</f>
        <v>0</v>
      </c>
      <c r="M79" s="12"/>
      <c r="N79" s="2"/>
      <c r="O79" s="2"/>
      <c r="P79" s="2"/>
      <c r="Q79" s="2"/>
    </row>
    <row r="80" ht="40" customHeight="1">
      <c r="A80" s="9"/>
      <c r="B80" s="74" t="s">
        <v>380</v>
      </c>
      <c r="C80" s="1"/>
      <c r="D80" s="1"/>
      <c r="E80" s="1"/>
      <c r="F80" s="1"/>
      <c r="G80" s="1"/>
      <c r="H80" s="40"/>
      <c r="I80" s="1"/>
      <c r="J80" s="40"/>
      <c r="K80" s="1"/>
      <c r="L80" s="1"/>
      <c r="M80" s="12"/>
      <c r="N80" s="2"/>
      <c r="O80" s="2"/>
      <c r="P80" s="2"/>
      <c r="Q80" s="2"/>
    </row>
    <row r="81">
      <c r="A81" s="9"/>
      <c r="B81" s="41">
        <v>9</v>
      </c>
      <c r="C81" s="42" t="s">
        <v>492</v>
      </c>
      <c r="D81" s="42" t="s">
        <v>3</v>
      </c>
      <c r="E81" s="42" t="s">
        <v>493</v>
      </c>
      <c r="F81" s="42" t="s">
        <v>3</v>
      </c>
      <c r="G81" s="43" t="s">
        <v>94</v>
      </c>
      <c r="H81" s="44">
        <v>1.3080000000000001</v>
      </c>
      <c r="I81" s="25">
        <f>ROUND(0,2)</f>
        <v>0</v>
      </c>
      <c r="J81" s="45">
        <f>ROUND(I81*H81,2)</f>
        <v>0</v>
      </c>
      <c r="K81" s="46">
        <v>0.20999999999999999</v>
      </c>
      <c r="L81" s="47">
        <f>IF(ISNUMBER(K81),ROUND(J81*(K81+1),2),0)</f>
        <v>0</v>
      </c>
      <c r="M81" s="12"/>
      <c r="N81" s="2"/>
      <c r="O81" s="2"/>
      <c r="P81" s="2"/>
      <c r="Q81" s="33">
        <f>IF(ISNUMBER(K81),IF(H81&gt;0,IF(I81&gt;0,J81,0),0),0)</f>
        <v>0</v>
      </c>
      <c r="R81" s="27">
        <f>IF(ISNUMBER(K81)=FALSE,J81,0)</f>
        <v>0</v>
      </c>
    </row>
    <row r="82">
      <c r="A82" s="9"/>
      <c r="B82" s="48" t="s">
        <v>45</v>
      </c>
      <c r="C82" s="1"/>
      <c r="D82" s="1"/>
      <c r="E82" s="49" t="s">
        <v>494</v>
      </c>
      <c r="F82" s="1"/>
      <c r="G82" s="1"/>
      <c r="H82" s="40"/>
      <c r="I82" s="1"/>
      <c r="J82" s="40"/>
      <c r="K82" s="1"/>
      <c r="L82" s="1"/>
      <c r="M82" s="12"/>
      <c r="N82" s="2"/>
      <c r="O82" s="2"/>
      <c r="P82" s="2"/>
      <c r="Q82" s="2"/>
    </row>
    <row r="83">
      <c r="A83" s="9"/>
      <c r="B83" s="48" t="s">
        <v>47</v>
      </c>
      <c r="C83" s="1"/>
      <c r="D83" s="1"/>
      <c r="E83" s="49" t="s">
        <v>495</v>
      </c>
      <c r="F83" s="1"/>
      <c r="G83" s="1"/>
      <c r="H83" s="40"/>
      <c r="I83" s="1"/>
      <c r="J83" s="40"/>
      <c r="K83" s="1"/>
      <c r="L83" s="1"/>
      <c r="M83" s="12"/>
      <c r="N83" s="2"/>
      <c r="O83" s="2"/>
      <c r="P83" s="2"/>
      <c r="Q83" s="2"/>
    </row>
    <row r="84">
      <c r="A84" s="9"/>
      <c r="B84" s="48" t="s">
        <v>49</v>
      </c>
      <c r="C84" s="1"/>
      <c r="D84" s="1"/>
      <c r="E84" s="49" t="s">
        <v>496</v>
      </c>
      <c r="F84" s="1"/>
      <c r="G84" s="1"/>
      <c r="H84" s="40"/>
      <c r="I84" s="1"/>
      <c r="J84" s="40"/>
      <c r="K84" s="1"/>
      <c r="L84" s="1"/>
      <c r="M84" s="12"/>
      <c r="N84" s="2"/>
      <c r="O84" s="2"/>
      <c r="P84" s="2"/>
      <c r="Q84" s="2"/>
    </row>
    <row r="85" thickBot="1">
      <c r="A85" s="9"/>
      <c r="B85" s="50" t="s">
        <v>51</v>
      </c>
      <c r="C85" s="51"/>
      <c r="D85" s="51"/>
      <c r="E85" s="52" t="s">
        <v>52</v>
      </c>
      <c r="F85" s="51"/>
      <c r="G85" s="51"/>
      <c r="H85" s="53"/>
      <c r="I85" s="51"/>
      <c r="J85" s="53"/>
      <c r="K85" s="51"/>
      <c r="L85" s="51"/>
      <c r="M85" s="12"/>
      <c r="N85" s="2"/>
      <c r="O85" s="2"/>
      <c r="P85" s="2"/>
      <c r="Q85" s="2"/>
    </row>
    <row r="86" thickTop="1" thickBot="1" ht="25" customHeight="1">
      <c r="A86" s="9"/>
      <c r="B86" s="1"/>
      <c r="C86" s="59">
        <v>3</v>
      </c>
      <c r="D86" s="1"/>
      <c r="E86" s="59" t="s">
        <v>322</v>
      </c>
      <c r="F86" s="1"/>
      <c r="G86" s="60" t="s">
        <v>79</v>
      </c>
      <c r="H86" s="61">
        <f>0+J81</f>
        <v>0</v>
      </c>
      <c r="I86" s="60" t="s">
        <v>80</v>
      </c>
      <c r="J86" s="62">
        <f>(L86-H86)</f>
        <v>0</v>
      </c>
      <c r="K86" s="60" t="s">
        <v>81</v>
      </c>
      <c r="L86" s="63">
        <f>0+L81</f>
        <v>0</v>
      </c>
      <c r="M86" s="12"/>
      <c r="N86" s="2"/>
      <c r="O86" s="2"/>
      <c r="P86" s="2"/>
      <c r="Q86" s="33">
        <f>0+Q81</f>
        <v>0</v>
      </c>
      <c r="R86" s="27">
        <f>0+R81</f>
        <v>0</v>
      </c>
      <c r="S86" s="64">
        <f>Q86*(1+J86)+R86</f>
        <v>0</v>
      </c>
    </row>
    <row r="87" thickTop="1" thickBot="1" ht="25" customHeight="1">
      <c r="A87" s="9"/>
      <c r="B87" s="65"/>
      <c r="C87" s="65"/>
      <c r="D87" s="65"/>
      <c r="E87" s="65"/>
      <c r="F87" s="65"/>
      <c r="G87" s="66" t="s">
        <v>82</v>
      </c>
      <c r="H87" s="67">
        <f>0+J81</f>
        <v>0</v>
      </c>
      <c r="I87" s="66" t="s">
        <v>83</v>
      </c>
      <c r="J87" s="68">
        <f>0+J86</f>
        <v>0</v>
      </c>
      <c r="K87" s="66" t="s">
        <v>84</v>
      </c>
      <c r="L87" s="69">
        <f>0+L81</f>
        <v>0</v>
      </c>
      <c r="M87" s="12"/>
      <c r="N87" s="2"/>
      <c r="O87" s="2"/>
      <c r="P87" s="2"/>
      <c r="Q87" s="2"/>
    </row>
    <row r="88" ht="40" customHeight="1">
      <c r="A88" s="9"/>
      <c r="B88" s="74" t="s">
        <v>210</v>
      </c>
      <c r="C88" s="1"/>
      <c r="D88" s="1"/>
      <c r="E88" s="1"/>
      <c r="F88" s="1"/>
      <c r="G88" s="1"/>
      <c r="H88" s="40"/>
      <c r="I88" s="1"/>
      <c r="J88" s="40"/>
      <c r="K88" s="1"/>
      <c r="L88" s="1"/>
      <c r="M88" s="12"/>
      <c r="N88" s="2"/>
      <c r="O88" s="2"/>
      <c r="P88" s="2"/>
      <c r="Q88" s="2"/>
    </row>
    <row r="89">
      <c r="A89" s="9"/>
      <c r="B89" s="41">
        <v>10</v>
      </c>
      <c r="C89" s="42" t="s">
        <v>497</v>
      </c>
      <c r="D89" s="42" t="s">
        <v>3</v>
      </c>
      <c r="E89" s="42" t="s">
        <v>498</v>
      </c>
      <c r="F89" s="42" t="s">
        <v>3</v>
      </c>
      <c r="G89" s="43" t="s">
        <v>94</v>
      </c>
      <c r="H89" s="44">
        <v>30.597000000000001</v>
      </c>
      <c r="I89" s="25">
        <f>ROUND(0,2)</f>
        <v>0</v>
      </c>
      <c r="J89" s="45">
        <f>ROUND(I89*H89,2)</f>
        <v>0</v>
      </c>
      <c r="K89" s="46">
        <v>0.20999999999999999</v>
      </c>
      <c r="L89" s="47">
        <f>IF(ISNUMBER(K89),ROUND(J89*(K89+1),2),0)</f>
        <v>0</v>
      </c>
      <c r="M89" s="12"/>
      <c r="N89" s="2"/>
      <c r="O89" s="2"/>
      <c r="P89" s="2"/>
      <c r="Q89" s="33">
        <f>IF(ISNUMBER(K89),IF(H89&gt;0,IF(I89&gt;0,J89,0),0),0)</f>
        <v>0</v>
      </c>
      <c r="R89" s="27">
        <f>IF(ISNUMBER(K89)=FALSE,J89,0)</f>
        <v>0</v>
      </c>
    </row>
    <row r="90">
      <c r="A90" s="9"/>
      <c r="B90" s="48" t="s">
        <v>45</v>
      </c>
      <c r="C90" s="1"/>
      <c r="D90" s="1"/>
      <c r="E90" s="49" t="s">
        <v>499</v>
      </c>
      <c r="F90" s="1"/>
      <c r="G90" s="1"/>
      <c r="H90" s="40"/>
      <c r="I90" s="1"/>
      <c r="J90" s="40"/>
      <c r="K90" s="1"/>
      <c r="L90" s="1"/>
      <c r="M90" s="12"/>
      <c r="N90" s="2"/>
      <c r="O90" s="2"/>
      <c r="P90" s="2"/>
      <c r="Q90" s="2"/>
    </row>
    <row r="91">
      <c r="A91" s="9"/>
      <c r="B91" s="48" t="s">
        <v>47</v>
      </c>
      <c r="C91" s="1"/>
      <c r="D91" s="1"/>
      <c r="E91" s="49" t="s">
        <v>500</v>
      </c>
      <c r="F91" s="1"/>
      <c r="G91" s="1"/>
      <c r="H91" s="40"/>
      <c r="I91" s="1"/>
      <c r="J91" s="40"/>
      <c r="K91" s="1"/>
      <c r="L91" s="1"/>
      <c r="M91" s="12"/>
      <c r="N91" s="2"/>
      <c r="O91" s="2"/>
      <c r="P91" s="2"/>
      <c r="Q91" s="2"/>
    </row>
    <row r="92">
      <c r="A92" s="9"/>
      <c r="B92" s="48" t="s">
        <v>49</v>
      </c>
      <c r="C92" s="1"/>
      <c r="D92" s="1"/>
      <c r="E92" s="49" t="s">
        <v>214</v>
      </c>
      <c r="F92" s="1"/>
      <c r="G92" s="1"/>
      <c r="H92" s="40"/>
      <c r="I92" s="1"/>
      <c r="J92" s="40"/>
      <c r="K92" s="1"/>
      <c r="L92" s="1"/>
      <c r="M92" s="12"/>
      <c r="N92" s="2"/>
      <c r="O92" s="2"/>
      <c r="P92" s="2"/>
      <c r="Q92" s="2"/>
    </row>
    <row r="93" thickBot="1">
      <c r="A93" s="9"/>
      <c r="B93" s="50" t="s">
        <v>51</v>
      </c>
      <c r="C93" s="51"/>
      <c r="D93" s="51"/>
      <c r="E93" s="52" t="s">
        <v>52</v>
      </c>
      <c r="F93" s="51"/>
      <c r="G93" s="51"/>
      <c r="H93" s="53"/>
      <c r="I93" s="51"/>
      <c r="J93" s="53"/>
      <c r="K93" s="51"/>
      <c r="L93" s="51"/>
      <c r="M93" s="12"/>
      <c r="N93" s="2"/>
      <c r="O93" s="2"/>
      <c r="P93" s="2"/>
      <c r="Q93" s="2"/>
    </row>
    <row r="94" thickTop="1" thickBot="1" ht="25" customHeight="1">
      <c r="A94" s="9"/>
      <c r="B94" s="1"/>
      <c r="C94" s="59">
        <v>4</v>
      </c>
      <c r="D94" s="1"/>
      <c r="E94" s="59" t="s">
        <v>88</v>
      </c>
      <c r="F94" s="1"/>
      <c r="G94" s="60" t="s">
        <v>79</v>
      </c>
      <c r="H94" s="61">
        <f>0+J89</f>
        <v>0</v>
      </c>
      <c r="I94" s="60" t="s">
        <v>80</v>
      </c>
      <c r="J94" s="62">
        <f>(L94-H94)</f>
        <v>0</v>
      </c>
      <c r="K94" s="60" t="s">
        <v>81</v>
      </c>
      <c r="L94" s="63">
        <f>0+L89</f>
        <v>0</v>
      </c>
      <c r="M94" s="12"/>
      <c r="N94" s="2"/>
      <c r="O94" s="2"/>
      <c r="P94" s="2"/>
      <c r="Q94" s="33">
        <f>0+Q89</f>
        <v>0</v>
      </c>
      <c r="R94" s="27">
        <f>0+R89</f>
        <v>0</v>
      </c>
      <c r="S94" s="64">
        <f>Q94*(1+J94)+R94</f>
        <v>0</v>
      </c>
    </row>
    <row r="95" thickTop="1" thickBot="1" ht="25" customHeight="1">
      <c r="A95" s="9"/>
      <c r="B95" s="65"/>
      <c r="C95" s="65"/>
      <c r="D95" s="65"/>
      <c r="E95" s="65"/>
      <c r="F95" s="65"/>
      <c r="G95" s="66" t="s">
        <v>82</v>
      </c>
      <c r="H95" s="67">
        <f>0+J89</f>
        <v>0</v>
      </c>
      <c r="I95" s="66" t="s">
        <v>83</v>
      </c>
      <c r="J95" s="68">
        <f>0+J94</f>
        <v>0</v>
      </c>
      <c r="K95" s="66" t="s">
        <v>84</v>
      </c>
      <c r="L95" s="69">
        <f>0+L89</f>
        <v>0</v>
      </c>
      <c r="M95" s="12"/>
      <c r="N95" s="2"/>
      <c r="O95" s="2"/>
      <c r="P95" s="2"/>
      <c r="Q95" s="2"/>
    </row>
    <row r="96" ht="40" customHeight="1">
      <c r="A96" s="9"/>
      <c r="B96" s="74" t="s">
        <v>272</v>
      </c>
      <c r="C96" s="1"/>
      <c r="D96" s="1"/>
      <c r="E96" s="1"/>
      <c r="F96" s="1"/>
      <c r="G96" s="1"/>
      <c r="H96" s="40"/>
      <c r="I96" s="1"/>
      <c r="J96" s="40"/>
      <c r="K96" s="1"/>
      <c r="L96" s="1"/>
      <c r="M96" s="12"/>
      <c r="N96" s="2"/>
      <c r="O96" s="2"/>
      <c r="P96" s="2"/>
      <c r="Q96" s="2"/>
    </row>
    <row r="97">
      <c r="A97" s="9"/>
      <c r="B97" s="41">
        <v>11</v>
      </c>
      <c r="C97" s="42" t="s">
        <v>501</v>
      </c>
      <c r="D97" s="42" t="s">
        <v>3</v>
      </c>
      <c r="E97" s="42" t="s">
        <v>502</v>
      </c>
      <c r="F97" s="42" t="s">
        <v>3</v>
      </c>
      <c r="G97" s="43" t="s">
        <v>143</v>
      </c>
      <c r="H97" s="44">
        <v>41.170000000000002</v>
      </c>
      <c r="I97" s="25">
        <f>ROUND(0,2)</f>
        <v>0</v>
      </c>
      <c r="J97" s="45">
        <f>ROUND(I97*H97,2)</f>
        <v>0</v>
      </c>
      <c r="K97" s="46">
        <v>0.20999999999999999</v>
      </c>
      <c r="L97" s="47">
        <f>IF(ISNUMBER(K97),ROUND(J97*(K97+1),2),0)</f>
        <v>0</v>
      </c>
      <c r="M97" s="12"/>
      <c r="N97" s="2"/>
      <c r="O97" s="2"/>
      <c r="P97" s="2"/>
      <c r="Q97" s="33">
        <f>IF(ISNUMBER(K97),IF(H97&gt;0,IF(I97&gt;0,J97,0),0),0)</f>
        <v>0</v>
      </c>
      <c r="R97" s="27">
        <f>IF(ISNUMBER(K97)=FALSE,J97,0)</f>
        <v>0</v>
      </c>
    </row>
    <row r="98">
      <c r="A98" s="9"/>
      <c r="B98" s="48" t="s">
        <v>45</v>
      </c>
      <c r="C98" s="1"/>
      <c r="D98" s="1"/>
      <c r="E98" s="49" t="s">
        <v>503</v>
      </c>
      <c r="F98" s="1"/>
      <c r="G98" s="1"/>
      <c r="H98" s="40"/>
      <c r="I98" s="1"/>
      <c r="J98" s="40"/>
      <c r="K98" s="1"/>
      <c r="L98" s="1"/>
      <c r="M98" s="12"/>
      <c r="N98" s="2"/>
      <c r="O98" s="2"/>
      <c r="P98" s="2"/>
      <c r="Q98" s="2"/>
    </row>
    <row r="99">
      <c r="A99" s="9"/>
      <c r="B99" s="48" t="s">
        <v>47</v>
      </c>
      <c r="C99" s="1"/>
      <c r="D99" s="1"/>
      <c r="E99" s="49" t="s">
        <v>504</v>
      </c>
      <c r="F99" s="1"/>
      <c r="G99" s="1"/>
      <c r="H99" s="40"/>
      <c r="I99" s="1"/>
      <c r="J99" s="40"/>
      <c r="K99" s="1"/>
      <c r="L99" s="1"/>
      <c r="M99" s="12"/>
      <c r="N99" s="2"/>
      <c r="O99" s="2"/>
      <c r="P99" s="2"/>
      <c r="Q99" s="2"/>
    </row>
    <row r="100">
      <c r="A100" s="9"/>
      <c r="B100" s="48" t="s">
        <v>49</v>
      </c>
      <c r="C100" s="1"/>
      <c r="D100" s="1"/>
      <c r="E100" s="49" t="s">
        <v>505</v>
      </c>
      <c r="F100" s="1"/>
      <c r="G100" s="1"/>
      <c r="H100" s="40"/>
      <c r="I100" s="1"/>
      <c r="J100" s="40"/>
      <c r="K100" s="1"/>
      <c r="L100" s="1"/>
      <c r="M100" s="12"/>
      <c r="N100" s="2"/>
      <c r="O100" s="2"/>
      <c r="P100" s="2"/>
      <c r="Q100" s="2"/>
    </row>
    <row r="101" thickBot="1">
      <c r="A101" s="9"/>
      <c r="B101" s="50" t="s">
        <v>51</v>
      </c>
      <c r="C101" s="51"/>
      <c r="D101" s="51"/>
      <c r="E101" s="52" t="s">
        <v>52</v>
      </c>
      <c r="F101" s="51"/>
      <c r="G101" s="51"/>
      <c r="H101" s="53"/>
      <c r="I101" s="51"/>
      <c r="J101" s="53"/>
      <c r="K101" s="51"/>
      <c r="L101" s="51"/>
      <c r="M101" s="12"/>
      <c r="N101" s="2"/>
      <c r="O101" s="2"/>
      <c r="P101" s="2"/>
      <c r="Q101" s="2"/>
    </row>
    <row r="102" thickTop="1">
      <c r="A102" s="9"/>
      <c r="B102" s="41">
        <v>12</v>
      </c>
      <c r="C102" s="42" t="s">
        <v>506</v>
      </c>
      <c r="D102" s="42" t="s">
        <v>3</v>
      </c>
      <c r="E102" s="42" t="s">
        <v>507</v>
      </c>
      <c r="F102" s="42" t="s">
        <v>3</v>
      </c>
      <c r="G102" s="43" t="s">
        <v>143</v>
      </c>
      <c r="H102" s="54">
        <v>52.659999999999997</v>
      </c>
      <c r="I102" s="55">
        <f>ROUND(0,2)</f>
        <v>0</v>
      </c>
      <c r="J102" s="56">
        <f>ROUND(I102*H102,2)</f>
        <v>0</v>
      </c>
      <c r="K102" s="57">
        <v>0.20999999999999999</v>
      </c>
      <c r="L102" s="58">
        <f>IF(ISNUMBER(K102),ROUND(J102*(K102+1),2),0)</f>
        <v>0</v>
      </c>
      <c r="M102" s="12"/>
      <c r="N102" s="2"/>
      <c r="O102" s="2"/>
      <c r="P102" s="2"/>
      <c r="Q102" s="33">
        <f>IF(ISNUMBER(K102),IF(H102&gt;0,IF(I102&gt;0,J102,0),0),0)</f>
        <v>0</v>
      </c>
      <c r="R102" s="27">
        <f>IF(ISNUMBER(K102)=FALSE,J102,0)</f>
        <v>0</v>
      </c>
    </row>
    <row r="103">
      <c r="A103" s="9"/>
      <c r="B103" s="48" t="s">
        <v>45</v>
      </c>
      <c r="C103" s="1"/>
      <c r="D103" s="1"/>
      <c r="E103" s="49" t="s">
        <v>508</v>
      </c>
      <c r="F103" s="1"/>
      <c r="G103" s="1"/>
      <c r="H103" s="40"/>
      <c r="I103" s="1"/>
      <c r="J103" s="40"/>
      <c r="K103" s="1"/>
      <c r="L103" s="1"/>
      <c r="M103" s="12"/>
      <c r="N103" s="2"/>
      <c r="O103" s="2"/>
      <c r="P103" s="2"/>
      <c r="Q103" s="2"/>
    </row>
    <row r="104">
      <c r="A104" s="9"/>
      <c r="B104" s="48" t="s">
        <v>47</v>
      </c>
      <c r="C104" s="1"/>
      <c r="D104" s="1"/>
      <c r="E104" s="49" t="s">
        <v>509</v>
      </c>
      <c r="F104" s="1"/>
      <c r="G104" s="1"/>
      <c r="H104" s="40"/>
      <c r="I104" s="1"/>
      <c r="J104" s="40"/>
      <c r="K104" s="1"/>
      <c r="L104" s="1"/>
      <c r="M104" s="12"/>
      <c r="N104" s="2"/>
      <c r="O104" s="2"/>
      <c r="P104" s="2"/>
      <c r="Q104" s="2"/>
    </row>
    <row r="105">
      <c r="A105" s="9"/>
      <c r="B105" s="48" t="s">
        <v>49</v>
      </c>
      <c r="C105" s="1"/>
      <c r="D105" s="1"/>
      <c r="E105" s="49" t="s">
        <v>505</v>
      </c>
      <c r="F105" s="1"/>
      <c r="G105" s="1"/>
      <c r="H105" s="40"/>
      <c r="I105" s="1"/>
      <c r="J105" s="40"/>
      <c r="K105" s="1"/>
      <c r="L105" s="1"/>
      <c r="M105" s="12"/>
      <c r="N105" s="2"/>
      <c r="O105" s="2"/>
      <c r="P105" s="2"/>
      <c r="Q105" s="2"/>
    </row>
    <row r="106" thickBot="1">
      <c r="A106" s="9"/>
      <c r="B106" s="50" t="s">
        <v>51</v>
      </c>
      <c r="C106" s="51"/>
      <c r="D106" s="51"/>
      <c r="E106" s="52" t="s">
        <v>52</v>
      </c>
      <c r="F106" s="51"/>
      <c r="G106" s="51"/>
      <c r="H106" s="53"/>
      <c r="I106" s="51"/>
      <c r="J106" s="53"/>
      <c r="K106" s="51"/>
      <c r="L106" s="51"/>
      <c r="M106" s="12"/>
      <c r="N106" s="2"/>
      <c r="O106" s="2"/>
      <c r="P106" s="2"/>
      <c r="Q106" s="2"/>
    </row>
    <row r="107" thickTop="1">
      <c r="A107" s="9"/>
      <c r="B107" s="41">
        <v>13</v>
      </c>
      <c r="C107" s="42" t="s">
        <v>510</v>
      </c>
      <c r="D107" s="42" t="s">
        <v>3</v>
      </c>
      <c r="E107" s="42" t="s">
        <v>511</v>
      </c>
      <c r="F107" s="42" t="s">
        <v>3</v>
      </c>
      <c r="G107" s="43" t="s">
        <v>143</v>
      </c>
      <c r="H107" s="54">
        <v>25.75</v>
      </c>
      <c r="I107" s="55">
        <f>ROUND(0,2)</f>
        <v>0</v>
      </c>
      <c r="J107" s="56">
        <f>ROUND(I107*H107,2)</f>
        <v>0</v>
      </c>
      <c r="K107" s="57">
        <v>0.20999999999999999</v>
      </c>
      <c r="L107" s="58">
        <f>IF(ISNUMBER(K107),ROUND(J107*(K107+1),2),0)</f>
        <v>0</v>
      </c>
      <c r="M107" s="12"/>
      <c r="N107" s="2"/>
      <c r="O107" s="2"/>
      <c r="P107" s="2"/>
      <c r="Q107" s="33">
        <f>IF(ISNUMBER(K107),IF(H107&gt;0,IF(I107&gt;0,J107,0),0),0)</f>
        <v>0</v>
      </c>
      <c r="R107" s="27">
        <f>IF(ISNUMBER(K107)=FALSE,J107,0)</f>
        <v>0</v>
      </c>
    </row>
    <row r="108">
      <c r="A108" s="9"/>
      <c r="B108" s="48" t="s">
        <v>45</v>
      </c>
      <c r="C108" s="1"/>
      <c r="D108" s="1"/>
      <c r="E108" s="49" t="s">
        <v>512</v>
      </c>
      <c r="F108" s="1"/>
      <c r="G108" s="1"/>
      <c r="H108" s="40"/>
      <c r="I108" s="1"/>
      <c r="J108" s="40"/>
      <c r="K108" s="1"/>
      <c r="L108" s="1"/>
      <c r="M108" s="12"/>
      <c r="N108" s="2"/>
      <c r="O108" s="2"/>
      <c r="P108" s="2"/>
      <c r="Q108" s="2"/>
    </row>
    <row r="109">
      <c r="A109" s="9"/>
      <c r="B109" s="48" t="s">
        <v>47</v>
      </c>
      <c r="C109" s="1"/>
      <c r="D109" s="1"/>
      <c r="E109" s="49" t="s">
        <v>513</v>
      </c>
      <c r="F109" s="1"/>
      <c r="G109" s="1"/>
      <c r="H109" s="40"/>
      <c r="I109" s="1"/>
      <c r="J109" s="40"/>
      <c r="K109" s="1"/>
      <c r="L109" s="1"/>
      <c r="M109" s="12"/>
      <c r="N109" s="2"/>
      <c r="O109" s="2"/>
      <c r="P109" s="2"/>
      <c r="Q109" s="2"/>
    </row>
    <row r="110">
      <c r="A110" s="9"/>
      <c r="B110" s="48" t="s">
        <v>49</v>
      </c>
      <c r="C110" s="1"/>
      <c r="D110" s="1"/>
      <c r="E110" s="49" t="s">
        <v>514</v>
      </c>
      <c r="F110" s="1"/>
      <c r="G110" s="1"/>
      <c r="H110" s="40"/>
      <c r="I110" s="1"/>
      <c r="J110" s="40"/>
      <c r="K110" s="1"/>
      <c r="L110" s="1"/>
      <c r="M110" s="12"/>
      <c r="N110" s="2"/>
      <c r="O110" s="2"/>
      <c r="P110" s="2"/>
      <c r="Q110" s="2"/>
    </row>
    <row r="111" thickBot="1">
      <c r="A111" s="9"/>
      <c r="B111" s="50" t="s">
        <v>51</v>
      </c>
      <c r="C111" s="51"/>
      <c r="D111" s="51"/>
      <c r="E111" s="52" t="s">
        <v>52</v>
      </c>
      <c r="F111" s="51"/>
      <c r="G111" s="51"/>
      <c r="H111" s="53"/>
      <c r="I111" s="51"/>
      <c r="J111" s="53"/>
      <c r="K111" s="51"/>
      <c r="L111" s="51"/>
      <c r="M111" s="12"/>
      <c r="N111" s="2"/>
      <c r="O111" s="2"/>
      <c r="P111" s="2"/>
      <c r="Q111" s="2"/>
    </row>
    <row r="112" thickTop="1">
      <c r="A112" s="9"/>
      <c r="B112" s="41">
        <v>14</v>
      </c>
      <c r="C112" s="42" t="s">
        <v>515</v>
      </c>
      <c r="D112" s="42" t="s">
        <v>3</v>
      </c>
      <c r="E112" s="42" t="s">
        <v>516</v>
      </c>
      <c r="F112" s="42" t="s">
        <v>3</v>
      </c>
      <c r="G112" s="43" t="s">
        <v>119</v>
      </c>
      <c r="H112" s="54">
        <v>1</v>
      </c>
      <c r="I112" s="55">
        <f>ROUND(0,2)</f>
        <v>0</v>
      </c>
      <c r="J112" s="56">
        <f>ROUND(I112*H112,2)</f>
        <v>0</v>
      </c>
      <c r="K112" s="57">
        <v>0.20999999999999999</v>
      </c>
      <c r="L112" s="58">
        <f>IF(ISNUMBER(K112),ROUND(J112*(K112+1),2),0)</f>
        <v>0</v>
      </c>
      <c r="M112" s="12"/>
      <c r="N112" s="2"/>
      <c r="O112" s="2"/>
      <c r="P112" s="2"/>
      <c r="Q112" s="33">
        <f>IF(ISNUMBER(K112),IF(H112&gt;0,IF(I112&gt;0,J112,0),0),0)</f>
        <v>0</v>
      </c>
      <c r="R112" s="27">
        <f>IF(ISNUMBER(K112)=FALSE,J112,0)</f>
        <v>0</v>
      </c>
    </row>
    <row r="113">
      <c r="A113" s="9"/>
      <c r="B113" s="48" t="s">
        <v>45</v>
      </c>
      <c r="C113" s="1"/>
      <c r="D113" s="1"/>
      <c r="E113" s="49" t="s">
        <v>517</v>
      </c>
      <c r="F113" s="1"/>
      <c r="G113" s="1"/>
      <c r="H113" s="40"/>
      <c r="I113" s="1"/>
      <c r="J113" s="40"/>
      <c r="K113" s="1"/>
      <c r="L113" s="1"/>
      <c r="M113" s="12"/>
      <c r="N113" s="2"/>
      <c r="O113" s="2"/>
      <c r="P113" s="2"/>
      <c r="Q113" s="2"/>
    </row>
    <row r="114">
      <c r="A114" s="9"/>
      <c r="B114" s="48" t="s">
        <v>47</v>
      </c>
      <c r="C114" s="1"/>
      <c r="D114" s="1"/>
      <c r="E114" s="49" t="s">
        <v>48</v>
      </c>
      <c r="F114" s="1"/>
      <c r="G114" s="1"/>
      <c r="H114" s="40"/>
      <c r="I114" s="1"/>
      <c r="J114" s="40"/>
      <c r="K114" s="1"/>
      <c r="L114" s="1"/>
      <c r="M114" s="12"/>
      <c r="N114" s="2"/>
      <c r="O114" s="2"/>
      <c r="P114" s="2"/>
      <c r="Q114" s="2"/>
    </row>
    <row r="115">
      <c r="A115" s="9"/>
      <c r="B115" s="48" t="s">
        <v>49</v>
      </c>
      <c r="C115" s="1"/>
      <c r="D115" s="1"/>
      <c r="E115" s="49" t="s">
        <v>518</v>
      </c>
      <c r="F115" s="1"/>
      <c r="G115" s="1"/>
      <c r="H115" s="40"/>
      <c r="I115" s="1"/>
      <c r="J115" s="40"/>
      <c r="K115" s="1"/>
      <c r="L115" s="1"/>
      <c r="M115" s="12"/>
      <c r="N115" s="2"/>
      <c r="O115" s="2"/>
      <c r="P115" s="2"/>
      <c r="Q115" s="2"/>
    </row>
    <row r="116" thickBot="1">
      <c r="A116" s="9"/>
      <c r="B116" s="50" t="s">
        <v>51</v>
      </c>
      <c r="C116" s="51"/>
      <c r="D116" s="51"/>
      <c r="E116" s="52" t="s">
        <v>52</v>
      </c>
      <c r="F116" s="51"/>
      <c r="G116" s="51"/>
      <c r="H116" s="53"/>
      <c r="I116" s="51"/>
      <c r="J116" s="53"/>
      <c r="K116" s="51"/>
      <c r="L116" s="51"/>
      <c r="M116" s="12"/>
      <c r="N116" s="2"/>
      <c r="O116" s="2"/>
      <c r="P116" s="2"/>
      <c r="Q116" s="2"/>
    </row>
    <row r="117" thickTop="1">
      <c r="A117" s="9"/>
      <c r="B117" s="41">
        <v>15</v>
      </c>
      <c r="C117" s="42" t="s">
        <v>519</v>
      </c>
      <c r="D117" s="42" t="s">
        <v>3</v>
      </c>
      <c r="E117" s="42" t="s">
        <v>520</v>
      </c>
      <c r="F117" s="42" t="s">
        <v>3</v>
      </c>
      <c r="G117" s="43" t="s">
        <v>119</v>
      </c>
      <c r="H117" s="54">
        <v>2</v>
      </c>
      <c r="I117" s="55">
        <f>ROUND(0,2)</f>
        <v>0</v>
      </c>
      <c r="J117" s="56">
        <f>ROUND(I117*H117,2)</f>
        <v>0</v>
      </c>
      <c r="K117" s="57">
        <v>0.20999999999999999</v>
      </c>
      <c r="L117" s="58">
        <f>IF(ISNUMBER(K117),ROUND(J117*(K117+1),2),0)</f>
        <v>0</v>
      </c>
      <c r="M117" s="12"/>
      <c r="N117" s="2"/>
      <c r="O117" s="2"/>
      <c r="P117" s="2"/>
      <c r="Q117" s="33">
        <f>IF(ISNUMBER(K117),IF(H117&gt;0,IF(I117&gt;0,J117,0),0),0)</f>
        <v>0</v>
      </c>
      <c r="R117" s="27">
        <f>IF(ISNUMBER(K117)=FALSE,J117,0)</f>
        <v>0</v>
      </c>
    </row>
    <row r="118">
      <c r="A118" s="9"/>
      <c r="B118" s="48" t="s">
        <v>45</v>
      </c>
      <c r="C118" s="1"/>
      <c r="D118" s="1"/>
      <c r="E118" s="49" t="s">
        <v>521</v>
      </c>
      <c r="F118" s="1"/>
      <c r="G118" s="1"/>
      <c r="H118" s="40"/>
      <c r="I118" s="1"/>
      <c r="J118" s="40"/>
      <c r="K118" s="1"/>
      <c r="L118" s="1"/>
      <c r="M118" s="12"/>
      <c r="N118" s="2"/>
      <c r="O118" s="2"/>
      <c r="P118" s="2"/>
      <c r="Q118" s="2"/>
    </row>
    <row r="119">
      <c r="A119" s="9"/>
      <c r="B119" s="48" t="s">
        <v>47</v>
      </c>
      <c r="C119" s="1"/>
      <c r="D119" s="1"/>
      <c r="E119" s="49" t="s">
        <v>202</v>
      </c>
      <c r="F119" s="1"/>
      <c r="G119" s="1"/>
      <c r="H119" s="40"/>
      <c r="I119" s="1"/>
      <c r="J119" s="40"/>
      <c r="K119" s="1"/>
      <c r="L119" s="1"/>
      <c r="M119" s="12"/>
      <c r="N119" s="2"/>
      <c r="O119" s="2"/>
      <c r="P119" s="2"/>
      <c r="Q119" s="2"/>
    </row>
    <row r="120">
      <c r="A120" s="9"/>
      <c r="B120" s="48" t="s">
        <v>49</v>
      </c>
      <c r="C120" s="1"/>
      <c r="D120" s="1"/>
      <c r="E120" s="49" t="s">
        <v>522</v>
      </c>
      <c r="F120" s="1"/>
      <c r="G120" s="1"/>
      <c r="H120" s="40"/>
      <c r="I120" s="1"/>
      <c r="J120" s="40"/>
      <c r="K120" s="1"/>
      <c r="L120" s="1"/>
      <c r="M120" s="12"/>
      <c r="N120" s="2"/>
      <c r="O120" s="2"/>
      <c r="P120" s="2"/>
      <c r="Q120" s="2"/>
    </row>
    <row r="121" thickBot="1">
      <c r="A121" s="9"/>
      <c r="B121" s="50" t="s">
        <v>51</v>
      </c>
      <c r="C121" s="51"/>
      <c r="D121" s="51"/>
      <c r="E121" s="52" t="s">
        <v>52</v>
      </c>
      <c r="F121" s="51"/>
      <c r="G121" s="51"/>
      <c r="H121" s="53"/>
      <c r="I121" s="51"/>
      <c r="J121" s="53"/>
      <c r="K121" s="51"/>
      <c r="L121" s="51"/>
      <c r="M121" s="12"/>
      <c r="N121" s="2"/>
      <c r="O121" s="2"/>
      <c r="P121" s="2"/>
      <c r="Q121" s="2"/>
    </row>
    <row r="122" thickTop="1">
      <c r="A122" s="9"/>
      <c r="B122" s="41">
        <v>16</v>
      </c>
      <c r="C122" s="42" t="s">
        <v>523</v>
      </c>
      <c r="D122" s="42" t="s">
        <v>3</v>
      </c>
      <c r="E122" s="42" t="s">
        <v>524</v>
      </c>
      <c r="F122" s="42" t="s">
        <v>3</v>
      </c>
      <c r="G122" s="43" t="s">
        <v>119</v>
      </c>
      <c r="H122" s="54">
        <v>2</v>
      </c>
      <c r="I122" s="55">
        <f>ROUND(0,2)</f>
        <v>0</v>
      </c>
      <c r="J122" s="56">
        <f>ROUND(I122*H122,2)</f>
        <v>0</v>
      </c>
      <c r="K122" s="57">
        <v>0.20999999999999999</v>
      </c>
      <c r="L122" s="58">
        <f>IF(ISNUMBER(K122),ROUND(J122*(K122+1),2),0)</f>
        <v>0</v>
      </c>
      <c r="M122" s="12"/>
      <c r="N122" s="2"/>
      <c r="O122" s="2"/>
      <c r="P122" s="2"/>
      <c r="Q122" s="33">
        <f>IF(ISNUMBER(K122),IF(H122&gt;0,IF(I122&gt;0,J122,0),0),0)</f>
        <v>0</v>
      </c>
      <c r="R122" s="27">
        <f>IF(ISNUMBER(K122)=FALSE,J122,0)</f>
        <v>0</v>
      </c>
    </row>
    <row r="123">
      <c r="A123" s="9"/>
      <c r="B123" s="48" t="s">
        <v>45</v>
      </c>
      <c r="C123" s="1"/>
      <c r="D123" s="1"/>
      <c r="E123" s="49" t="s">
        <v>525</v>
      </c>
      <c r="F123" s="1"/>
      <c r="G123" s="1"/>
      <c r="H123" s="40"/>
      <c r="I123" s="1"/>
      <c r="J123" s="40"/>
      <c r="K123" s="1"/>
      <c r="L123" s="1"/>
      <c r="M123" s="12"/>
      <c r="N123" s="2"/>
      <c r="O123" s="2"/>
      <c r="P123" s="2"/>
      <c r="Q123" s="2"/>
    </row>
    <row r="124">
      <c r="A124" s="9"/>
      <c r="B124" s="48" t="s">
        <v>47</v>
      </c>
      <c r="C124" s="1"/>
      <c r="D124" s="1"/>
      <c r="E124" s="49" t="s">
        <v>202</v>
      </c>
      <c r="F124" s="1"/>
      <c r="G124" s="1"/>
      <c r="H124" s="40"/>
      <c r="I124" s="1"/>
      <c r="J124" s="40"/>
      <c r="K124" s="1"/>
      <c r="L124" s="1"/>
      <c r="M124" s="12"/>
      <c r="N124" s="2"/>
      <c r="O124" s="2"/>
      <c r="P124" s="2"/>
      <c r="Q124" s="2"/>
    </row>
    <row r="125">
      <c r="A125" s="9"/>
      <c r="B125" s="48" t="s">
        <v>49</v>
      </c>
      <c r="C125" s="1"/>
      <c r="D125" s="1"/>
      <c r="E125" s="49" t="s">
        <v>526</v>
      </c>
      <c r="F125" s="1"/>
      <c r="G125" s="1"/>
      <c r="H125" s="40"/>
      <c r="I125" s="1"/>
      <c r="J125" s="40"/>
      <c r="K125" s="1"/>
      <c r="L125" s="1"/>
      <c r="M125" s="12"/>
      <c r="N125" s="2"/>
      <c r="O125" s="2"/>
      <c r="P125" s="2"/>
      <c r="Q125" s="2"/>
    </row>
    <row r="126" thickBot="1">
      <c r="A126" s="9"/>
      <c r="B126" s="50" t="s">
        <v>51</v>
      </c>
      <c r="C126" s="51"/>
      <c r="D126" s="51"/>
      <c r="E126" s="52" t="s">
        <v>52</v>
      </c>
      <c r="F126" s="51"/>
      <c r="G126" s="51"/>
      <c r="H126" s="53"/>
      <c r="I126" s="51"/>
      <c r="J126" s="53"/>
      <c r="K126" s="51"/>
      <c r="L126" s="51"/>
      <c r="M126" s="12"/>
      <c r="N126" s="2"/>
      <c r="O126" s="2"/>
      <c r="P126" s="2"/>
      <c r="Q126" s="2"/>
    </row>
    <row r="127" thickTop="1">
      <c r="A127" s="9"/>
      <c r="B127" s="41">
        <v>17</v>
      </c>
      <c r="C127" s="42" t="s">
        <v>527</v>
      </c>
      <c r="D127" s="42" t="s">
        <v>3</v>
      </c>
      <c r="E127" s="42" t="s">
        <v>528</v>
      </c>
      <c r="F127" s="42" t="s">
        <v>3</v>
      </c>
      <c r="G127" s="43" t="s">
        <v>143</v>
      </c>
      <c r="H127" s="54">
        <v>119.58</v>
      </c>
      <c r="I127" s="55">
        <f>ROUND(0,2)</f>
        <v>0</v>
      </c>
      <c r="J127" s="56">
        <f>ROUND(I127*H127,2)</f>
        <v>0</v>
      </c>
      <c r="K127" s="57">
        <v>0.20999999999999999</v>
      </c>
      <c r="L127" s="58">
        <f>IF(ISNUMBER(K127),ROUND(J127*(K127+1),2),0)</f>
        <v>0</v>
      </c>
      <c r="M127" s="12"/>
      <c r="N127" s="2"/>
      <c r="O127" s="2"/>
      <c r="P127" s="2"/>
      <c r="Q127" s="33">
        <f>IF(ISNUMBER(K127),IF(H127&gt;0,IF(I127&gt;0,J127,0),0),0)</f>
        <v>0</v>
      </c>
      <c r="R127" s="27">
        <f>IF(ISNUMBER(K127)=FALSE,J127,0)</f>
        <v>0</v>
      </c>
    </row>
    <row r="128">
      <c r="A128" s="9"/>
      <c r="B128" s="48" t="s">
        <v>45</v>
      </c>
      <c r="C128" s="1"/>
      <c r="D128" s="1"/>
      <c r="E128" s="49" t="s">
        <v>529</v>
      </c>
      <c r="F128" s="1"/>
      <c r="G128" s="1"/>
      <c r="H128" s="40"/>
      <c r="I128" s="1"/>
      <c r="J128" s="40"/>
      <c r="K128" s="1"/>
      <c r="L128" s="1"/>
      <c r="M128" s="12"/>
      <c r="N128" s="2"/>
      <c r="O128" s="2"/>
      <c r="P128" s="2"/>
      <c r="Q128" s="2"/>
    </row>
    <row r="129">
      <c r="A129" s="9"/>
      <c r="B129" s="48" t="s">
        <v>47</v>
      </c>
      <c r="C129" s="1"/>
      <c r="D129" s="1"/>
      <c r="E129" s="49" t="s">
        <v>491</v>
      </c>
      <c r="F129" s="1"/>
      <c r="G129" s="1"/>
      <c r="H129" s="40"/>
      <c r="I129" s="1"/>
      <c r="J129" s="40"/>
      <c r="K129" s="1"/>
      <c r="L129" s="1"/>
      <c r="M129" s="12"/>
      <c r="N129" s="2"/>
      <c r="O129" s="2"/>
      <c r="P129" s="2"/>
      <c r="Q129" s="2"/>
    </row>
    <row r="130">
      <c r="A130" s="9"/>
      <c r="B130" s="48" t="s">
        <v>49</v>
      </c>
      <c r="C130" s="1"/>
      <c r="D130" s="1"/>
      <c r="E130" s="49" t="s">
        <v>530</v>
      </c>
      <c r="F130" s="1"/>
      <c r="G130" s="1"/>
      <c r="H130" s="40"/>
      <c r="I130" s="1"/>
      <c r="J130" s="40"/>
      <c r="K130" s="1"/>
      <c r="L130" s="1"/>
      <c r="M130" s="12"/>
      <c r="N130" s="2"/>
      <c r="O130" s="2"/>
      <c r="P130" s="2"/>
      <c r="Q130" s="2"/>
    </row>
    <row r="131" thickBot="1">
      <c r="A131" s="9"/>
      <c r="B131" s="50" t="s">
        <v>51</v>
      </c>
      <c r="C131" s="51"/>
      <c r="D131" s="51"/>
      <c r="E131" s="52" t="s">
        <v>52</v>
      </c>
      <c r="F131" s="51"/>
      <c r="G131" s="51"/>
      <c r="H131" s="53"/>
      <c r="I131" s="51"/>
      <c r="J131" s="53"/>
      <c r="K131" s="51"/>
      <c r="L131" s="51"/>
      <c r="M131" s="12"/>
      <c r="N131" s="2"/>
      <c r="O131" s="2"/>
      <c r="P131" s="2"/>
      <c r="Q131" s="2"/>
    </row>
    <row r="132" thickTop="1">
      <c r="A132" s="9"/>
      <c r="B132" s="41">
        <v>18</v>
      </c>
      <c r="C132" s="42" t="s">
        <v>531</v>
      </c>
      <c r="D132" s="42" t="s">
        <v>3</v>
      </c>
      <c r="E132" s="42" t="s">
        <v>532</v>
      </c>
      <c r="F132" s="42" t="s">
        <v>3</v>
      </c>
      <c r="G132" s="43" t="s">
        <v>94</v>
      </c>
      <c r="H132" s="54">
        <v>1.0049999999999999</v>
      </c>
      <c r="I132" s="55">
        <f>ROUND(0,2)</f>
        <v>0</v>
      </c>
      <c r="J132" s="56">
        <f>ROUND(I132*H132,2)</f>
        <v>0</v>
      </c>
      <c r="K132" s="57">
        <v>0.20999999999999999</v>
      </c>
      <c r="L132" s="58">
        <f>IF(ISNUMBER(K132),ROUND(J132*(K132+1),2),0)</f>
        <v>0</v>
      </c>
      <c r="M132" s="12"/>
      <c r="N132" s="2"/>
      <c r="O132" s="2"/>
      <c r="P132" s="2"/>
      <c r="Q132" s="33">
        <f>IF(ISNUMBER(K132),IF(H132&gt;0,IF(I132&gt;0,J132,0),0),0)</f>
        <v>0</v>
      </c>
      <c r="R132" s="27">
        <f>IF(ISNUMBER(K132)=FALSE,J132,0)</f>
        <v>0</v>
      </c>
    </row>
    <row r="133">
      <c r="A133" s="9"/>
      <c r="B133" s="48" t="s">
        <v>45</v>
      </c>
      <c r="C133" s="1"/>
      <c r="D133" s="1"/>
      <c r="E133" s="49" t="s">
        <v>533</v>
      </c>
      <c r="F133" s="1"/>
      <c r="G133" s="1"/>
      <c r="H133" s="40"/>
      <c r="I133" s="1"/>
      <c r="J133" s="40"/>
      <c r="K133" s="1"/>
      <c r="L133" s="1"/>
      <c r="M133" s="12"/>
      <c r="N133" s="2"/>
      <c r="O133" s="2"/>
      <c r="P133" s="2"/>
      <c r="Q133" s="2"/>
    </row>
    <row r="134">
      <c r="A134" s="9"/>
      <c r="B134" s="48" t="s">
        <v>47</v>
      </c>
      <c r="C134" s="1"/>
      <c r="D134" s="1"/>
      <c r="E134" s="49" t="s">
        <v>534</v>
      </c>
      <c r="F134" s="1"/>
      <c r="G134" s="1"/>
      <c r="H134" s="40"/>
      <c r="I134" s="1"/>
      <c r="J134" s="40"/>
      <c r="K134" s="1"/>
      <c r="L134" s="1"/>
      <c r="M134" s="12"/>
      <c r="N134" s="2"/>
      <c r="O134" s="2"/>
      <c r="P134" s="2"/>
      <c r="Q134" s="2"/>
    </row>
    <row r="135">
      <c r="A135" s="9"/>
      <c r="B135" s="48" t="s">
        <v>49</v>
      </c>
      <c r="C135" s="1"/>
      <c r="D135" s="1"/>
      <c r="E135" s="49" t="s">
        <v>535</v>
      </c>
      <c r="F135" s="1"/>
      <c r="G135" s="1"/>
      <c r="H135" s="40"/>
      <c r="I135" s="1"/>
      <c r="J135" s="40"/>
      <c r="K135" s="1"/>
      <c r="L135" s="1"/>
      <c r="M135" s="12"/>
      <c r="N135" s="2"/>
      <c r="O135" s="2"/>
      <c r="P135" s="2"/>
      <c r="Q135" s="2"/>
    </row>
    <row r="136" thickBot="1">
      <c r="A136" s="9"/>
      <c r="B136" s="50" t="s">
        <v>51</v>
      </c>
      <c r="C136" s="51"/>
      <c r="D136" s="51"/>
      <c r="E136" s="52" t="s">
        <v>52</v>
      </c>
      <c r="F136" s="51"/>
      <c r="G136" s="51"/>
      <c r="H136" s="53"/>
      <c r="I136" s="51"/>
      <c r="J136" s="53"/>
      <c r="K136" s="51"/>
      <c r="L136" s="51"/>
      <c r="M136" s="12"/>
      <c r="N136" s="2"/>
      <c r="O136" s="2"/>
      <c r="P136" s="2"/>
      <c r="Q136" s="2"/>
    </row>
    <row r="137" thickTop="1">
      <c r="A137" s="9"/>
      <c r="B137" s="41">
        <v>19</v>
      </c>
      <c r="C137" s="42" t="s">
        <v>536</v>
      </c>
      <c r="D137" s="42" t="s">
        <v>3</v>
      </c>
      <c r="E137" s="42" t="s">
        <v>537</v>
      </c>
      <c r="F137" s="42" t="s">
        <v>3</v>
      </c>
      <c r="G137" s="43" t="s">
        <v>143</v>
      </c>
      <c r="H137" s="54">
        <v>41.170000000000002</v>
      </c>
      <c r="I137" s="55">
        <f>ROUND(0,2)</f>
        <v>0</v>
      </c>
      <c r="J137" s="56">
        <f>ROUND(I137*H137,2)</f>
        <v>0</v>
      </c>
      <c r="K137" s="57">
        <v>0.20999999999999999</v>
      </c>
      <c r="L137" s="58">
        <f>IF(ISNUMBER(K137),ROUND(J137*(K137+1),2),0)</f>
        <v>0</v>
      </c>
      <c r="M137" s="12"/>
      <c r="N137" s="2"/>
      <c r="O137" s="2"/>
      <c r="P137" s="2"/>
      <c r="Q137" s="33">
        <f>IF(ISNUMBER(K137),IF(H137&gt;0,IF(I137&gt;0,J137,0),0),0)</f>
        <v>0</v>
      </c>
      <c r="R137" s="27">
        <f>IF(ISNUMBER(K137)=FALSE,J137,0)</f>
        <v>0</v>
      </c>
    </row>
    <row r="138">
      <c r="A138" s="9"/>
      <c r="B138" s="48" t="s">
        <v>45</v>
      </c>
      <c r="C138" s="1"/>
      <c r="D138" s="1"/>
      <c r="E138" s="49" t="s">
        <v>538</v>
      </c>
      <c r="F138" s="1"/>
      <c r="G138" s="1"/>
      <c r="H138" s="40"/>
      <c r="I138" s="1"/>
      <c r="J138" s="40"/>
      <c r="K138" s="1"/>
      <c r="L138" s="1"/>
      <c r="M138" s="12"/>
      <c r="N138" s="2"/>
      <c r="O138" s="2"/>
      <c r="P138" s="2"/>
      <c r="Q138" s="2"/>
    </row>
    <row r="139">
      <c r="A139" s="9"/>
      <c r="B139" s="48" t="s">
        <v>47</v>
      </c>
      <c r="C139" s="1"/>
      <c r="D139" s="1"/>
      <c r="E139" s="49" t="s">
        <v>504</v>
      </c>
      <c r="F139" s="1"/>
      <c r="G139" s="1"/>
      <c r="H139" s="40"/>
      <c r="I139" s="1"/>
      <c r="J139" s="40"/>
      <c r="K139" s="1"/>
      <c r="L139" s="1"/>
      <c r="M139" s="12"/>
      <c r="N139" s="2"/>
      <c r="O139" s="2"/>
      <c r="P139" s="2"/>
      <c r="Q139" s="2"/>
    </row>
    <row r="140">
      <c r="A140" s="9"/>
      <c r="B140" s="48" t="s">
        <v>49</v>
      </c>
      <c r="C140" s="1"/>
      <c r="D140" s="1"/>
      <c r="E140" s="49" t="s">
        <v>539</v>
      </c>
      <c r="F140" s="1"/>
      <c r="G140" s="1"/>
      <c r="H140" s="40"/>
      <c r="I140" s="1"/>
      <c r="J140" s="40"/>
      <c r="K140" s="1"/>
      <c r="L140" s="1"/>
      <c r="M140" s="12"/>
      <c r="N140" s="2"/>
      <c r="O140" s="2"/>
      <c r="P140" s="2"/>
      <c r="Q140" s="2"/>
    </row>
    <row r="141" thickBot="1">
      <c r="A141" s="9"/>
      <c r="B141" s="50" t="s">
        <v>51</v>
      </c>
      <c r="C141" s="51"/>
      <c r="D141" s="51"/>
      <c r="E141" s="52" t="s">
        <v>52</v>
      </c>
      <c r="F141" s="51"/>
      <c r="G141" s="51"/>
      <c r="H141" s="53"/>
      <c r="I141" s="51"/>
      <c r="J141" s="53"/>
      <c r="K141" s="51"/>
      <c r="L141" s="51"/>
      <c r="M141" s="12"/>
      <c r="N141" s="2"/>
      <c r="O141" s="2"/>
      <c r="P141" s="2"/>
      <c r="Q141" s="2"/>
    </row>
    <row r="142" thickTop="1">
      <c r="A142" s="9"/>
      <c r="B142" s="41">
        <v>20</v>
      </c>
      <c r="C142" s="42" t="s">
        <v>540</v>
      </c>
      <c r="D142" s="42" t="s">
        <v>3</v>
      </c>
      <c r="E142" s="42" t="s">
        <v>541</v>
      </c>
      <c r="F142" s="42" t="s">
        <v>3</v>
      </c>
      <c r="G142" s="43" t="s">
        <v>143</v>
      </c>
      <c r="H142" s="54">
        <v>52.659999999999997</v>
      </c>
      <c r="I142" s="55">
        <f>ROUND(0,2)</f>
        <v>0</v>
      </c>
      <c r="J142" s="56">
        <f>ROUND(I142*H142,2)</f>
        <v>0</v>
      </c>
      <c r="K142" s="57">
        <v>0.20999999999999999</v>
      </c>
      <c r="L142" s="58">
        <f>IF(ISNUMBER(K142),ROUND(J142*(K142+1),2),0)</f>
        <v>0</v>
      </c>
      <c r="M142" s="12"/>
      <c r="N142" s="2"/>
      <c r="O142" s="2"/>
      <c r="P142" s="2"/>
      <c r="Q142" s="33">
        <f>IF(ISNUMBER(K142),IF(H142&gt;0,IF(I142&gt;0,J142,0),0),0)</f>
        <v>0</v>
      </c>
      <c r="R142" s="27">
        <f>IF(ISNUMBER(K142)=FALSE,J142,0)</f>
        <v>0</v>
      </c>
    </row>
    <row r="143">
      <c r="A143" s="9"/>
      <c r="B143" s="48" t="s">
        <v>45</v>
      </c>
      <c r="C143" s="1"/>
      <c r="D143" s="1"/>
      <c r="E143" s="49" t="s">
        <v>542</v>
      </c>
      <c r="F143" s="1"/>
      <c r="G143" s="1"/>
      <c r="H143" s="40"/>
      <c r="I143" s="1"/>
      <c r="J143" s="40"/>
      <c r="K143" s="1"/>
      <c r="L143" s="1"/>
      <c r="M143" s="12"/>
      <c r="N143" s="2"/>
      <c r="O143" s="2"/>
      <c r="P143" s="2"/>
      <c r="Q143" s="2"/>
    </row>
    <row r="144">
      <c r="A144" s="9"/>
      <c r="B144" s="48" t="s">
        <v>47</v>
      </c>
      <c r="C144" s="1"/>
      <c r="D144" s="1"/>
      <c r="E144" s="49" t="s">
        <v>509</v>
      </c>
      <c r="F144" s="1"/>
      <c r="G144" s="1"/>
      <c r="H144" s="40"/>
      <c r="I144" s="1"/>
      <c r="J144" s="40"/>
      <c r="K144" s="1"/>
      <c r="L144" s="1"/>
      <c r="M144" s="12"/>
      <c r="N144" s="2"/>
      <c r="O144" s="2"/>
      <c r="P144" s="2"/>
      <c r="Q144" s="2"/>
    </row>
    <row r="145">
      <c r="A145" s="9"/>
      <c r="B145" s="48" t="s">
        <v>49</v>
      </c>
      <c r="C145" s="1"/>
      <c r="D145" s="1"/>
      <c r="E145" s="49" t="s">
        <v>539</v>
      </c>
      <c r="F145" s="1"/>
      <c r="G145" s="1"/>
      <c r="H145" s="40"/>
      <c r="I145" s="1"/>
      <c r="J145" s="40"/>
      <c r="K145" s="1"/>
      <c r="L145" s="1"/>
      <c r="M145" s="12"/>
      <c r="N145" s="2"/>
      <c r="O145" s="2"/>
      <c r="P145" s="2"/>
      <c r="Q145" s="2"/>
    </row>
    <row r="146" thickBot="1">
      <c r="A146" s="9"/>
      <c r="B146" s="50" t="s">
        <v>51</v>
      </c>
      <c r="C146" s="51"/>
      <c r="D146" s="51"/>
      <c r="E146" s="52" t="s">
        <v>52</v>
      </c>
      <c r="F146" s="51"/>
      <c r="G146" s="51"/>
      <c r="H146" s="53"/>
      <c r="I146" s="51"/>
      <c r="J146" s="53"/>
      <c r="K146" s="51"/>
      <c r="L146" s="51"/>
      <c r="M146" s="12"/>
      <c r="N146" s="2"/>
      <c r="O146" s="2"/>
      <c r="P146" s="2"/>
      <c r="Q146" s="2"/>
    </row>
    <row r="147" thickTop="1">
      <c r="A147" s="9"/>
      <c r="B147" s="41">
        <v>21</v>
      </c>
      <c r="C147" s="42" t="s">
        <v>543</v>
      </c>
      <c r="D147" s="42" t="s">
        <v>3</v>
      </c>
      <c r="E147" s="42" t="s">
        <v>544</v>
      </c>
      <c r="F147" s="42" t="s">
        <v>3</v>
      </c>
      <c r="G147" s="43" t="s">
        <v>143</v>
      </c>
      <c r="H147" s="54">
        <v>25.75</v>
      </c>
      <c r="I147" s="55">
        <f>ROUND(0,2)</f>
        <v>0</v>
      </c>
      <c r="J147" s="56">
        <f>ROUND(I147*H147,2)</f>
        <v>0</v>
      </c>
      <c r="K147" s="57">
        <v>0.20999999999999999</v>
      </c>
      <c r="L147" s="58">
        <f>IF(ISNUMBER(K147),ROUND(J147*(K147+1),2),0)</f>
        <v>0</v>
      </c>
      <c r="M147" s="12"/>
      <c r="N147" s="2"/>
      <c r="O147" s="2"/>
      <c r="P147" s="2"/>
      <c r="Q147" s="33">
        <f>IF(ISNUMBER(K147),IF(H147&gt;0,IF(I147&gt;0,J147,0),0),0)</f>
        <v>0</v>
      </c>
      <c r="R147" s="27">
        <f>IF(ISNUMBER(K147)=FALSE,J147,0)</f>
        <v>0</v>
      </c>
    </row>
    <row r="148">
      <c r="A148" s="9"/>
      <c r="B148" s="48" t="s">
        <v>45</v>
      </c>
      <c r="C148" s="1"/>
      <c r="D148" s="1"/>
      <c r="E148" s="49" t="s">
        <v>545</v>
      </c>
      <c r="F148" s="1"/>
      <c r="G148" s="1"/>
      <c r="H148" s="40"/>
      <c r="I148" s="1"/>
      <c r="J148" s="40"/>
      <c r="K148" s="1"/>
      <c r="L148" s="1"/>
      <c r="M148" s="12"/>
      <c r="N148" s="2"/>
      <c r="O148" s="2"/>
      <c r="P148" s="2"/>
      <c r="Q148" s="2"/>
    </row>
    <row r="149">
      <c r="A149" s="9"/>
      <c r="B149" s="48" t="s">
        <v>47</v>
      </c>
      <c r="C149" s="1"/>
      <c r="D149" s="1"/>
      <c r="E149" s="49" t="s">
        <v>513</v>
      </c>
      <c r="F149" s="1"/>
      <c r="G149" s="1"/>
      <c r="H149" s="40"/>
      <c r="I149" s="1"/>
      <c r="J149" s="40"/>
      <c r="K149" s="1"/>
      <c r="L149" s="1"/>
      <c r="M149" s="12"/>
      <c r="N149" s="2"/>
      <c r="O149" s="2"/>
      <c r="P149" s="2"/>
      <c r="Q149" s="2"/>
    </row>
    <row r="150">
      <c r="A150" s="9"/>
      <c r="B150" s="48" t="s">
        <v>49</v>
      </c>
      <c r="C150" s="1"/>
      <c r="D150" s="1"/>
      <c r="E150" s="49" t="s">
        <v>546</v>
      </c>
      <c r="F150" s="1"/>
      <c r="G150" s="1"/>
      <c r="H150" s="40"/>
      <c r="I150" s="1"/>
      <c r="J150" s="40"/>
      <c r="K150" s="1"/>
      <c r="L150" s="1"/>
      <c r="M150" s="12"/>
      <c r="N150" s="2"/>
      <c r="O150" s="2"/>
      <c r="P150" s="2"/>
      <c r="Q150" s="2"/>
    </row>
    <row r="151" thickBot="1">
      <c r="A151" s="9"/>
      <c r="B151" s="50" t="s">
        <v>51</v>
      </c>
      <c r="C151" s="51"/>
      <c r="D151" s="51"/>
      <c r="E151" s="52" t="s">
        <v>52</v>
      </c>
      <c r="F151" s="51"/>
      <c r="G151" s="51"/>
      <c r="H151" s="53"/>
      <c r="I151" s="51"/>
      <c r="J151" s="53"/>
      <c r="K151" s="51"/>
      <c r="L151" s="51"/>
      <c r="M151" s="12"/>
      <c r="N151" s="2"/>
      <c r="O151" s="2"/>
      <c r="P151" s="2"/>
      <c r="Q151" s="2"/>
    </row>
    <row r="152" thickTop="1">
      <c r="A152" s="9"/>
      <c r="B152" s="41">
        <v>22</v>
      </c>
      <c r="C152" s="42" t="s">
        <v>547</v>
      </c>
      <c r="D152" s="42" t="s">
        <v>3</v>
      </c>
      <c r="E152" s="42" t="s">
        <v>548</v>
      </c>
      <c r="F152" s="42" t="s">
        <v>3</v>
      </c>
      <c r="G152" s="43" t="s">
        <v>143</v>
      </c>
      <c r="H152" s="54">
        <v>119.58</v>
      </c>
      <c r="I152" s="55">
        <f>ROUND(0,2)</f>
        <v>0</v>
      </c>
      <c r="J152" s="56">
        <f>ROUND(I152*H152,2)</f>
        <v>0</v>
      </c>
      <c r="K152" s="57">
        <v>0.20999999999999999</v>
      </c>
      <c r="L152" s="58">
        <f>IF(ISNUMBER(K152),ROUND(J152*(K152+1),2),0)</f>
        <v>0</v>
      </c>
      <c r="M152" s="12"/>
      <c r="N152" s="2"/>
      <c r="O152" s="2"/>
      <c r="P152" s="2"/>
      <c r="Q152" s="33">
        <f>IF(ISNUMBER(K152),IF(H152&gt;0,IF(I152&gt;0,J152,0),0),0)</f>
        <v>0</v>
      </c>
      <c r="R152" s="27">
        <f>IF(ISNUMBER(K152)=FALSE,J152,0)</f>
        <v>0</v>
      </c>
    </row>
    <row r="153">
      <c r="A153" s="9"/>
      <c r="B153" s="48" t="s">
        <v>45</v>
      </c>
      <c r="C153" s="1"/>
      <c r="D153" s="1"/>
      <c r="E153" s="49" t="s">
        <v>549</v>
      </c>
      <c r="F153" s="1"/>
      <c r="G153" s="1"/>
      <c r="H153" s="40"/>
      <c r="I153" s="1"/>
      <c r="J153" s="40"/>
      <c r="K153" s="1"/>
      <c r="L153" s="1"/>
      <c r="M153" s="12"/>
      <c r="N153" s="2"/>
      <c r="O153" s="2"/>
      <c r="P153" s="2"/>
      <c r="Q153" s="2"/>
    </row>
    <row r="154">
      <c r="A154" s="9"/>
      <c r="B154" s="48" t="s">
        <v>47</v>
      </c>
      <c r="C154" s="1"/>
      <c r="D154" s="1"/>
      <c r="E154" s="49" t="s">
        <v>550</v>
      </c>
      <c r="F154" s="1"/>
      <c r="G154" s="1"/>
      <c r="H154" s="40"/>
      <c r="I154" s="1"/>
      <c r="J154" s="40"/>
      <c r="K154" s="1"/>
      <c r="L154" s="1"/>
      <c r="M154" s="12"/>
      <c r="N154" s="2"/>
      <c r="O154" s="2"/>
      <c r="P154" s="2"/>
      <c r="Q154" s="2"/>
    </row>
    <row r="155">
      <c r="A155" s="9"/>
      <c r="B155" s="48" t="s">
        <v>49</v>
      </c>
      <c r="C155" s="1"/>
      <c r="D155" s="1"/>
      <c r="E155" s="49" t="s">
        <v>551</v>
      </c>
      <c r="F155" s="1"/>
      <c r="G155" s="1"/>
      <c r="H155" s="40"/>
      <c r="I155" s="1"/>
      <c r="J155" s="40"/>
      <c r="K155" s="1"/>
      <c r="L155" s="1"/>
      <c r="M155" s="12"/>
      <c r="N155" s="2"/>
      <c r="O155" s="2"/>
      <c r="P155" s="2"/>
      <c r="Q155" s="2"/>
    </row>
    <row r="156" thickBot="1">
      <c r="A156" s="9"/>
      <c r="B156" s="50" t="s">
        <v>51</v>
      </c>
      <c r="C156" s="51"/>
      <c r="D156" s="51"/>
      <c r="E156" s="52" t="s">
        <v>52</v>
      </c>
      <c r="F156" s="51"/>
      <c r="G156" s="51"/>
      <c r="H156" s="53"/>
      <c r="I156" s="51"/>
      <c r="J156" s="53"/>
      <c r="K156" s="51"/>
      <c r="L156" s="51"/>
      <c r="M156" s="12"/>
      <c r="N156" s="2"/>
      <c r="O156" s="2"/>
      <c r="P156" s="2"/>
      <c r="Q156" s="2"/>
    </row>
    <row r="157" thickTop="1" thickBot="1" ht="25" customHeight="1">
      <c r="A157" s="9"/>
      <c r="B157" s="1"/>
      <c r="C157" s="59">
        <v>8</v>
      </c>
      <c r="D157" s="1"/>
      <c r="E157" s="59" t="s">
        <v>90</v>
      </c>
      <c r="F157" s="1"/>
      <c r="G157" s="60" t="s">
        <v>79</v>
      </c>
      <c r="H157" s="61">
        <f>J97+J102+J107+J112+J117+J122+J127+J132+J137+J142+J147+J152</f>
        <v>0</v>
      </c>
      <c r="I157" s="60" t="s">
        <v>80</v>
      </c>
      <c r="J157" s="62">
        <f>(L157-H157)</f>
        <v>0</v>
      </c>
      <c r="K157" s="60" t="s">
        <v>81</v>
      </c>
      <c r="L157" s="63">
        <f>L97+L102+L107+L112+L117+L122+L127+L132+L137+L142+L147+L152</f>
        <v>0</v>
      </c>
      <c r="M157" s="12"/>
      <c r="N157" s="2"/>
      <c r="O157" s="2"/>
      <c r="P157" s="2"/>
      <c r="Q157" s="33">
        <f>0+Q97+Q102+Q107+Q112+Q117+Q122+Q127+Q132+Q137+Q142+Q147+Q152</f>
        <v>0</v>
      </c>
      <c r="R157" s="27">
        <f>0+R97+R102+R107+R112+R117+R122+R127+R132+R137+R142+R147+R152</f>
        <v>0</v>
      </c>
      <c r="S157" s="64">
        <f>Q157*(1+J157)+R157</f>
        <v>0</v>
      </c>
    </row>
    <row r="158" thickTop="1" thickBot="1" ht="25" customHeight="1">
      <c r="A158" s="9"/>
      <c r="B158" s="65"/>
      <c r="C158" s="65"/>
      <c r="D158" s="65"/>
      <c r="E158" s="65"/>
      <c r="F158" s="65"/>
      <c r="G158" s="66" t="s">
        <v>82</v>
      </c>
      <c r="H158" s="67">
        <f>J97+J102+J107+J112+J117+J122+J127+J132+J137+J142+J147+J152</f>
        <v>0</v>
      </c>
      <c r="I158" s="66" t="s">
        <v>83</v>
      </c>
      <c r="J158" s="68">
        <f>0+J157</f>
        <v>0</v>
      </c>
      <c r="K158" s="66" t="s">
        <v>84</v>
      </c>
      <c r="L158" s="69">
        <f>L97+L102+L107+L112+L117+L122+L127+L132+L137+L142+L147+L152</f>
        <v>0</v>
      </c>
      <c r="M158" s="12"/>
      <c r="N158" s="2"/>
      <c r="O158" s="2"/>
      <c r="P158" s="2"/>
      <c r="Q158" s="2"/>
    </row>
    <row r="159" ht="40" customHeight="1">
      <c r="A159" s="9"/>
      <c r="B159" s="74" t="s">
        <v>278</v>
      </c>
      <c r="C159" s="1"/>
      <c r="D159" s="1"/>
      <c r="E159" s="1"/>
      <c r="F159" s="1"/>
      <c r="G159" s="1"/>
      <c r="H159" s="40"/>
      <c r="I159" s="1"/>
      <c r="J159" s="40"/>
      <c r="K159" s="1"/>
      <c r="L159" s="1"/>
      <c r="M159" s="12"/>
      <c r="N159" s="2"/>
      <c r="O159" s="2"/>
      <c r="P159" s="2"/>
      <c r="Q159" s="2"/>
    </row>
    <row r="160">
      <c r="A160" s="9"/>
      <c r="B160" s="41">
        <v>23</v>
      </c>
      <c r="C160" s="42" t="s">
        <v>552</v>
      </c>
      <c r="D160" s="42" t="s">
        <v>3</v>
      </c>
      <c r="E160" s="42" t="s">
        <v>553</v>
      </c>
      <c r="F160" s="42" t="s">
        <v>3</v>
      </c>
      <c r="G160" s="43" t="s">
        <v>94</v>
      </c>
      <c r="H160" s="44">
        <v>1.327</v>
      </c>
      <c r="I160" s="25">
        <f>ROUND(0,2)</f>
        <v>0</v>
      </c>
      <c r="J160" s="45">
        <f>ROUND(I160*H160,2)</f>
        <v>0</v>
      </c>
      <c r="K160" s="46">
        <v>0.20999999999999999</v>
      </c>
      <c r="L160" s="47">
        <f>IF(ISNUMBER(K160),ROUND(J160*(K160+1),2),0)</f>
        <v>0</v>
      </c>
      <c r="M160" s="12"/>
      <c r="N160" s="2"/>
      <c r="O160" s="2"/>
      <c r="P160" s="2"/>
      <c r="Q160" s="33">
        <f>IF(ISNUMBER(K160),IF(H160&gt;0,IF(I160&gt;0,J160,0),0),0)</f>
        <v>0</v>
      </c>
      <c r="R160" s="27">
        <f>IF(ISNUMBER(K160)=FALSE,J160,0)</f>
        <v>0</v>
      </c>
    </row>
    <row r="161">
      <c r="A161" s="9"/>
      <c r="B161" s="48" t="s">
        <v>45</v>
      </c>
      <c r="C161" s="1"/>
      <c r="D161" s="1"/>
      <c r="E161" s="49" t="s">
        <v>554</v>
      </c>
      <c r="F161" s="1"/>
      <c r="G161" s="1"/>
      <c r="H161" s="40"/>
      <c r="I161" s="1"/>
      <c r="J161" s="40"/>
      <c r="K161" s="1"/>
      <c r="L161" s="1"/>
      <c r="M161" s="12"/>
      <c r="N161" s="2"/>
      <c r="O161" s="2"/>
      <c r="P161" s="2"/>
      <c r="Q161" s="2"/>
    </row>
    <row r="162">
      <c r="A162" s="9"/>
      <c r="B162" s="48" t="s">
        <v>47</v>
      </c>
      <c r="C162" s="1"/>
      <c r="D162" s="1"/>
      <c r="E162" s="49" t="s">
        <v>555</v>
      </c>
      <c r="F162" s="1"/>
      <c r="G162" s="1"/>
      <c r="H162" s="40"/>
      <c r="I162" s="1"/>
      <c r="J162" s="40"/>
      <c r="K162" s="1"/>
      <c r="L162" s="1"/>
      <c r="M162" s="12"/>
      <c r="N162" s="2"/>
      <c r="O162" s="2"/>
      <c r="P162" s="2"/>
      <c r="Q162" s="2"/>
    </row>
    <row r="163">
      <c r="A163" s="9"/>
      <c r="B163" s="48" t="s">
        <v>49</v>
      </c>
      <c r="C163" s="1"/>
      <c r="D163" s="1"/>
      <c r="E163" s="49" t="s">
        <v>556</v>
      </c>
      <c r="F163" s="1"/>
      <c r="G163" s="1"/>
      <c r="H163" s="40"/>
      <c r="I163" s="1"/>
      <c r="J163" s="40"/>
      <c r="K163" s="1"/>
      <c r="L163" s="1"/>
      <c r="M163" s="12"/>
      <c r="N163" s="2"/>
      <c r="O163" s="2"/>
      <c r="P163" s="2"/>
      <c r="Q163" s="2"/>
    </row>
    <row r="164" thickBot="1">
      <c r="A164" s="9"/>
      <c r="B164" s="50" t="s">
        <v>51</v>
      </c>
      <c r="C164" s="51"/>
      <c r="D164" s="51"/>
      <c r="E164" s="52" t="s">
        <v>52</v>
      </c>
      <c r="F164" s="51"/>
      <c r="G164" s="51"/>
      <c r="H164" s="53"/>
      <c r="I164" s="51"/>
      <c r="J164" s="53"/>
      <c r="K164" s="51"/>
      <c r="L164" s="51"/>
      <c r="M164" s="12"/>
      <c r="N164" s="2"/>
      <c r="O164" s="2"/>
      <c r="P164" s="2"/>
      <c r="Q164" s="2"/>
    </row>
    <row r="165" thickTop="1" thickBot="1" ht="25" customHeight="1">
      <c r="A165" s="9"/>
      <c r="B165" s="1"/>
      <c r="C165" s="59">
        <v>9</v>
      </c>
      <c r="D165" s="1"/>
      <c r="E165" s="59" t="s">
        <v>91</v>
      </c>
      <c r="F165" s="1"/>
      <c r="G165" s="60" t="s">
        <v>79</v>
      </c>
      <c r="H165" s="61">
        <f>0+J160</f>
        <v>0</v>
      </c>
      <c r="I165" s="60" t="s">
        <v>80</v>
      </c>
      <c r="J165" s="62">
        <f>(L165-H165)</f>
        <v>0</v>
      </c>
      <c r="K165" s="60" t="s">
        <v>81</v>
      </c>
      <c r="L165" s="63">
        <f>0+L160</f>
        <v>0</v>
      </c>
      <c r="M165" s="12"/>
      <c r="N165" s="2"/>
      <c r="O165" s="2"/>
      <c r="P165" s="2"/>
      <c r="Q165" s="33">
        <f>0+Q160</f>
        <v>0</v>
      </c>
      <c r="R165" s="27">
        <f>0+R160</f>
        <v>0</v>
      </c>
      <c r="S165" s="64">
        <f>Q165*(1+J165)+R165</f>
        <v>0</v>
      </c>
    </row>
    <row r="166" thickTop="1" thickBot="1" ht="25" customHeight="1">
      <c r="A166" s="9"/>
      <c r="B166" s="65"/>
      <c r="C166" s="65"/>
      <c r="D166" s="65"/>
      <c r="E166" s="65"/>
      <c r="F166" s="65"/>
      <c r="G166" s="66" t="s">
        <v>82</v>
      </c>
      <c r="H166" s="67">
        <f>0+J160</f>
        <v>0</v>
      </c>
      <c r="I166" s="66" t="s">
        <v>83</v>
      </c>
      <c r="J166" s="68">
        <f>0+J165</f>
        <v>0</v>
      </c>
      <c r="K166" s="66" t="s">
        <v>84</v>
      </c>
      <c r="L166" s="69">
        <f>0+L160</f>
        <v>0</v>
      </c>
      <c r="M166" s="12"/>
      <c r="N166" s="2"/>
      <c r="O166" s="2"/>
      <c r="P166" s="2"/>
      <c r="Q166" s="2"/>
    </row>
    <row r="167">
      <c r="A167" s="13"/>
      <c r="B167" s="4"/>
      <c r="C167" s="4"/>
      <c r="D167" s="4"/>
      <c r="E167" s="4"/>
      <c r="F167" s="4"/>
      <c r="G167" s="4"/>
      <c r="H167" s="70"/>
      <c r="I167" s="4"/>
      <c r="J167" s="70"/>
      <c r="K167" s="4"/>
      <c r="L167" s="4"/>
      <c r="M167" s="14"/>
      <c r="N167" s="2"/>
      <c r="O167" s="2"/>
      <c r="P167" s="2"/>
      <c r="Q167" s="2"/>
    </row>
    <row r="168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2"/>
      <c r="O168" s="2"/>
      <c r="P168" s="2"/>
      <c r="Q168" s="2"/>
    </row>
  </sheetData>
  <mergeCells count="119">
    <mergeCell ref="B44:L44"/>
    <mergeCell ref="B46:D46"/>
    <mergeCell ref="B47:D47"/>
    <mergeCell ref="B48:D48"/>
    <mergeCell ref="B49:D49"/>
    <mergeCell ref="B51:D51"/>
    <mergeCell ref="B52:D52"/>
    <mergeCell ref="B53:D53"/>
    <mergeCell ref="B54:D54"/>
    <mergeCell ref="B56:D56"/>
    <mergeCell ref="B57:D57"/>
    <mergeCell ref="B58:D58"/>
    <mergeCell ref="B59:D59"/>
    <mergeCell ref="B61:D61"/>
    <mergeCell ref="B62:D62"/>
    <mergeCell ref="B63:D63"/>
    <mergeCell ref="B64:D64"/>
    <mergeCell ref="B66:D66"/>
    <mergeCell ref="B67:D67"/>
    <mergeCell ref="B68:D68"/>
    <mergeCell ref="B69:D69"/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0:D20"/>
    <mergeCell ref="B21:D21"/>
    <mergeCell ref="B22:D22"/>
    <mergeCell ref="B28:C29"/>
    <mergeCell ref="B31:L31"/>
    <mergeCell ref="B33:D33"/>
    <mergeCell ref="B34:D34"/>
    <mergeCell ref="B35:D35"/>
    <mergeCell ref="B36:D36"/>
    <mergeCell ref="B38:D38"/>
    <mergeCell ref="B39:D39"/>
    <mergeCell ref="B40:D40"/>
    <mergeCell ref="B41:D41"/>
    <mergeCell ref="B23:D23"/>
    <mergeCell ref="B24:D24"/>
    <mergeCell ref="B25:D25"/>
    <mergeCell ref="B26:D26"/>
    <mergeCell ref="B72:L72"/>
    <mergeCell ref="B74:D74"/>
    <mergeCell ref="B75:D75"/>
    <mergeCell ref="B76:D76"/>
    <mergeCell ref="B77:D77"/>
    <mergeCell ref="B80:L80"/>
    <mergeCell ref="B82:D82"/>
    <mergeCell ref="B83:D83"/>
    <mergeCell ref="B84:D84"/>
    <mergeCell ref="B85:D85"/>
    <mergeCell ref="B88:L88"/>
    <mergeCell ref="B90:D90"/>
    <mergeCell ref="B91:D91"/>
    <mergeCell ref="B92:D92"/>
    <mergeCell ref="B93:D93"/>
    <mergeCell ref="B98:D98"/>
    <mergeCell ref="B99:D99"/>
    <mergeCell ref="B100:D100"/>
    <mergeCell ref="B101:D101"/>
    <mergeCell ref="B103:D103"/>
    <mergeCell ref="B104:D104"/>
    <mergeCell ref="B105:D105"/>
    <mergeCell ref="B106:D106"/>
    <mergeCell ref="B96:L96"/>
    <mergeCell ref="B108:D108"/>
    <mergeCell ref="B109:D109"/>
    <mergeCell ref="B110:D110"/>
    <mergeCell ref="B111:D111"/>
    <mergeCell ref="B113:D113"/>
    <mergeCell ref="B114:D114"/>
    <mergeCell ref="B115:D115"/>
    <mergeCell ref="B116:D116"/>
    <mergeCell ref="B118:D118"/>
    <mergeCell ref="B119:D119"/>
    <mergeCell ref="B120:D120"/>
    <mergeCell ref="B121:D121"/>
    <mergeCell ref="B123:D123"/>
    <mergeCell ref="B124:D124"/>
    <mergeCell ref="B125:D125"/>
    <mergeCell ref="B126:D126"/>
    <mergeCell ref="B128:D128"/>
    <mergeCell ref="B129:D129"/>
    <mergeCell ref="B130:D130"/>
    <mergeCell ref="B131:D131"/>
    <mergeCell ref="B133:D133"/>
    <mergeCell ref="B134:D134"/>
    <mergeCell ref="B135:D135"/>
    <mergeCell ref="B136:D136"/>
    <mergeCell ref="B138:D138"/>
    <mergeCell ref="B139:D139"/>
    <mergeCell ref="B140:D140"/>
    <mergeCell ref="B141:D141"/>
    <mergeCell ref="B143:D143"/>
    <mergeCell ref="B144:D144"/>
    <mergeCell ref="B145:D145"/>
    <mergeCell ref="B146:D146"/>
    <mergeCell ref="B148:D148"/>
    <mergeCell ref="B149:D149"/>
    <mergeCell ref="B150:D150"/>
    <mergeCell ref="B151:D151"/>
    <mergeCell ref="B153:D153"/>
    <mergeCell ref="B154:D154"/>
    <mergeCell ref="B155:D155"/>
    <mergeCell ref="B156:D156"/>
    <mergeCell ref="B161:D161"/>
    <mergeCell ref="B162:D162"/>
    <mergeCell ref="B163:D163"/>
    <mergeCell ref="B164:D164"/>
    <mergeCell ref="B159:L159"/>
  </mergeCells>
  <pageMargins left="0.39375" right="0.39375" top="0.5902778" bottom="0.39375" header="0.1965278" footer="0.1576389"/>
  <pageSetup paperSize="9" orientation="portrait" fitToHeight="0"/>
  <headerFooter>
    <oddFooter>&amp;LOTSKP 2023&amp;R&amp;P/&amp;N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 codeName="________cm">
    <pageSetUpPr fitToPage="1"/>
  </sheetPr>
  <sheetViews>
    <sheetView workbookViewId="0">
      <selection activeCell="A1" sqref="A1:A2"/>
    </sheetView>
  </sheetViews>
  <sheetFormatPr defaultRowHeight="12.75"/>
  <cols>
    <col min="1" max="1" width="4.710938"/>
    <col min="2" max="2" width="5.710938"/>
    <col min="3" max="3" width="11.71094"/>
    <col min="4" max="4" width="5.710938"/>
    <col min="5" max="5" width="80.71094"/>
    <col min="6" max="6" width="9.140625" hidden="1"/>
    <col min="7" max="7" width="20.71094"/>
    <col min="8" max="12" width="22.71094"/>
    <col min="13" max="13" width="4.710938"/>
    <col min="17" max="19" width="9.140625" hidden="1"/>
  </cols>
  <sheetData>
    <row r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24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28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</row>
    <row r="6" ht="34" customHeight="1">
      <c r="A6" s="9"/>
      <c r="B6" s="29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2"/>
      <c r="N6" s="2"/>
      <c r="O6" s="2"/>
      <c r="P6" s="2"/>
      <c r="Q6" s="2"/>
    </row>
    <row r="7">
      <c r="A7" s="13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4"/>
      <c r="N7" s="2"/>
      <c r="O7" s="2"/>
      <c r="P7" s="2"/>
      <c r="Q7" s="2"/>
    </row>
    <row r="8" ht="14" customHeight="1">
      <c r="A8" s="4"/>
      <c r="B8" s="30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>
      <c r="A10" s="15" t="s">
        <v>25</v>
      </c>
      <c r="B10" s="1"/>
      <c r="C10" s="16"/>
      <c r="D10" s="1"/>
      <c r="E10" s="1"/>
      <c r="F10" s="1"/>
      <c r="G10" s="17"/>
      <c r="H10" s="1"/>
      <c r="I10" s="31" t="s">
        <v>26</v>
      </c>
      <c r="J10" s="32">
        <f>H45+H78+H91+H99</f>
        <v>0</v>
      </c>
      <c r="K10" s="1"/>
      <c r="L10" s="1"/>
      <c r="M10" s="12"/>
      <c r="N10" s="2"/>
      <c r="O10" s="2"/>
      <c r="P10" s="2"/>
      <c r="Q10" s="2"/>
    </row>
    <row r="11" ht="16" customHeight="1">
      <c r="A11" s="18" t="s">
        <v>557</v>
      </c>
      <c r="B11" s="1"/>
      <c r="C11" s="1"/>
      <c r="D11" s="1"/>
      <c r="E11" s="1"/>
      <c r="F11" s="1"/>
      <c r="G11" s="31"/>
      <c r="H11" s="1"/>
      <c r="I11" s="31" t="s">
        <v>28</v>
      </c>
      <c r="J11" s="32">
        <f>L45+L78+L91+L99</f>
        <v>0</v>
      </c>
      <c r="K11" s="1"/>
      <c r="L11" s="1"/>
      <c r="M11" s="12"/>
      <c r="N11" s="2"/>
      <c r="O11" s="2"/>
      <c r="P11" s="2"/>
      <c r="Q11" s="33">
        <f>IF(SUM(K20:K23)&gt;0,ROUND(SUM(S20:S23)/SUM(K20:K23)-1,8),0)</f>
        <v>0</v>
      </c>
      <c r="R11" s="27">
        <f>AVERAGE(J44,J77,J90,J98)</f>
        <v>0</v>
      </c>
      <c r="S11" s="27">
        <f>J10*(1+Q11)</f>
        <v>0</v>
      </c>
    </row>
    <row r="12">
      <c r="A12" s="15" t="s">
        <v>7</v>
      </c>
      <c r="B12" s="1"/>
      <c r="C12" s="16"/>
      <c r="D12" s="1"/>
      <c r="E12" s="1"/>
      <c r="F12" s="1"/>
      <c r="G12" s="17"/>
      <c r="H12" s="1"/>
      <c r="I12" s="1"/>
      <c r="J12" s="1"/>
      <c r="K12" s="1"/>
      <c r="L12" s="1"/>
      <c r="M12" s="12"/>
      <c r="N12" s="2"/>
      <c r="O12" s="2"/>
      <c r="P12" s="2"/>
      <c r="Q12" s="2"/>
    </row>
    <row r="13" ht="16" customHeight="1">
      <c r="A13" s="18" t="str">
        <f>Souhrn!A13</f>
        <v/>
      </c>
      <c r="B13" s="1"/>
      <c r="C13" s="1"/>
      <c r="D13" s="1"/>
      <c r="E13" s="1"/>
      <c r="F13" s="1"/>
      <c r="G13" s="31"/>
      <c r="H13" s="1"/>
      <c r="I13" s="31" t="s">
        <v>9</v>
      </c>
      <c r="J13" s="16"/>
      <c r="K13" s="1"/>
      <c r="L13" s="1"/>
      <c r="M13" s="12"/>
      <c r="N13" s="2"/>
      <c r="O13" s="2"/>
      <c r="P13" s="2"/>
      <c r="Q13" s="2"/>
    </row>
    <row r="14">
      <c r="A14" s="9"/>
      <c r="B14" s="1"/>
      <c r="C14" s="1"/>
      <c r="D14" s="1"/>
      <c r="E14" s="1"/>
      <c r="F14" s="1"/>
      <c r="G14" s="1"/>
      <c r="H14" s="1"/>
      <c r="I14" s="31" t="s">
        <v>11</v>
      </c>
      <c r="J14" s="16"/>
      <c r="K14" s="1"/>
      <c r="L14" s="1"/>
      <c r="M14" s="12"/>
      <c r="N14" s="2"/>
      <c r="O14" s="2"/>
      <c r="P14" s="2"/>
      <c r="Q14" s="2"/>
    </row>
    <row r="15" hidden="1">
      <c r="A15" s="9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2"/>
      <c r="N15" s="2"/>
      <c r="O15" s="2"/>
      <c r="P15" s="2"/>
      <c r="Q15" s="2"/>
    </row>
    <row r="16" ht="10" customHeight="1">
      <c r="A16" s="13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4"/>
      <c r="N16" s="2"/>
      <c r="O16" s="2"/>
      <c r="P16" s="2"/>
      <c r="Q16" s="2"/>
    </row>
    <row r="17" ht="14" customHeight="1">
      <c r="A17" s="4"/>
      <c r="B17" s="28" t="s">
        <v>29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9"/>
      <c r="B19" s="34" t="s">
        <v>30</v>
      </c>
      <c r="C19" s="34"/>
      <c r="D19" s="34"/>
      <c r="E19" s="34" t="s">
        <v>31</v>
      </c>
      <c r="F19" s="34"/>
      <c r="G19" s="35"/>
      <c r="H19" s="22"/>
      <c r="I19" s="22"/>
      <c r="J19" s="22"/>
      <c r="K19" s="22" t="s">
        <v>16</v>
      </c>
      <c r="L19" s="22" t="s">
        <v>17</v>
      </c>
      <c r="M19" s="12"/>
      <c r="N19" s="2"/>
      <c r="O19" s="2"/>
      <c r="P19" s="2"/>
      <c r="Q19" s="2"/>
    </row>
    <row r="20">
      <c r="A20" s="9"/>
      <c r="B20" s="36">
        <v>0</v>
      </c>
      <c r="C20" s="1"/>
      <c r="D20" s="1"/>
      <c r="E20" s="37" t="s">
        <v>32</v>
      </c>
      <c r="F20" s="1"/>
      <c r="G20" s="1"/>
      <c r="H20" s="1"/>
      <c r="I20" s="1"/>
      <c r="J20" s="1"/>
      <c r="K20" s="38">
        <f>H45</f>
        <v>0</v>
      </c>
      <c r="L20" s="38">
        <f>L45</f>
        <v>0</v>
      </c>
      <c r="M20" s="12"/>
      <c r="N20" s="2"/>
      <c r="O20" s="2"/>
      <c r="P20" s="2"/>
      <c r="Q20" s="2"/>
      <c r="S20" s="27">
        <f>S44</f>
        <v>0</v>
      </c>
    </row>
    <row r="21">
      <c r="A21" s="9"/>
      <c r="B21" s="36">
        <v>1</v>
      </c>
      <c r="C21" s="1"/>
      <c r="D21" s="1"/>
      <c r="E21" s="37" t="s">
        <v>86</v>
      </c>
      <c r="F21" s="1"/>
      <c r="G21" s="1"/>
      <c r="H21" s="1"/>
      <c r="I21" s="1"/>
      <c r="J21" s="1"/>
      <c r="K21" s="38">
        <f>H78</f>
        <v>0</v>
      </c>
      <c r="L21" s="38">
        <f>L78</f>
        <v>0</v>
      </c>
      <c r="M21" s="12"/>
      <c r="N21" s="2"/>
      <c r="O21" s="2"/>
      <c r="P21" s="2"/>
      <c r="Q21" s="2"/>
      <c r="S21" s="27">
        <f>S77</f>
        <v>0</v>
      </c>
    </row>
    <row r="22">
      <c r="A22" s="9"/>
      <c r="B22" s="36">
        <v>5</v>
      </c>
      <c r="C22" s="1"/>
      <c r="D22" s="1"/>
      <c r="E22" s="37" t="s">
        <v>89</v>
      </c>
      <c r="F22" s="1"/>
      <c r="G22" s="1"/>
      <c r="H22" s="1"/>
      <c r="I22" s="1"/>
      <c r="J22" s="1"/>
      <c r="K22" s="38">
        <f>H91</f>
        <v>0</v>
      </c>
      <c r="L22" s="38">
        <f>L91</f>
        <v>0</v>
      </c>
      <c r="M22" s="12"/>
      <c r="N22" s="2"/>
      <c r="O22" s="2"/>
      <c r="P22" s="2"/>
      <c r="Q22" s="2"/>
      <c r="S22" s="27">
        <f>S90</f>
        <v>0</v>
      </c>
    </row>
    <row r="23">
      <c r="A23" s="9"/>
      <c r="B23" s="36">
        <v>8</v>
      </c>
      <c r="C23" s="1"/>
      <c r="D23" s="1"/>
      <c r="E23" s="37" t="s">
        <v>90</v>
      </c>
      <c r="F23" s="1"/>
      <c r="G23" s="1"/>
      <c r="H23" s="1"/>
      <c r="I23" s="1"/>
      <c r="J23" s="1"/>
      <c r="K23" s="38">
        <f>H99</f>
        <v>0</v>
      </c>
      <c r="L23" s="38">
        <f>L99</f>
        <v>0</v>
      </c>
      <c r="M23" s="12"/>
      <c r="N23" s="2"/>
      <c r="O23" s="2"/>
      <c r="P23" s="2"/>
      <c r="Q23" s="2"/>
      <c r="S23" s="27">
        <f>S98</f>
        <v>0</v>
      </c>
    </row>
    <row r="24">
      <c r="A24" s="13"/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14"/>
      <c r="N24" s="2"/>
      <c r="O24" s="2"/>
      <c r="P24" s="2"/>
      <c r="Q24" s="2"/>
    </row>
    <row r="25" ht="14" customHeight="1">
      <c r="A25" s="4"/>
      <c r="B25" s="28" t="s">
        <v>33</v>
      </c>
      <c r="C25" s="4"/>
      <c r="D25" s="4"/>
      <c r="E25" s="4"/>
      <c r="F25" s="4"/>
      <c r="G25" s="4"/>
      <c r="H25" s="4"/>
      <c r="I25" s="4"/>
      <c r="J25" s="4"/>
      <c r="K25" s="4"/>
      <c r="L25" s="4"/>
      <c r="M25" s="2"/>
      <c r="N25" s="2"/>
      <c r="O25" s="2"/>
      <c r="P25" s="2"/>
      <c r="Q25" s="2"/>
    </row>
    <row r="26" ht="18" customHeight="1">
      <c r="A26" s="6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3"/>
      <c r="N26" s="2"/>
      <c r="O26" s="2"/>
      <c r="P26" s="2"/>
      <c r="Q26" s="2"/>
    </row>
    <row r="27" ht="18" customHeight="1">
      <c r="A27" s="9"/>
      <c r="B27" s="34" t="s">
        <v>34</v>
      </c>
      <c r="C27" s="34" t="s">
        <v>30</v>
      </c>
      <c r="D27" s="34" t="s">
        <v>35</v>
      </c>
      <c r="E27" s="34" t="s">
        <v>31</v>
      </c>
      <c r="F27" s="34" t="s">
        <v>36</v>
      </c>
      <c r="G27" s="35" t="s">
        <v>37</v>
      </c>
      <c r="H27" s="22" t="s">
        <v>38</v>
      </c>
      <c r="I27" s="22" t="s">
        <v>39</v>
      </c>
      <c r="J27" s="22" t="s">
        <v>16</v>
      </c>
      <c r="K27" s="35" t="s">
        <v>40</v>
      </c>
      <c r="L27" s="22" t="s">
        <v>17</v>
      </c>
      <c r="M27" s="71"/>
      <c r="N27" s="2"/>
      <c r="O27" s="2"/>
      <c r="P27" s="2"/>
      <c r="Q27" s="2"/>
    </row>
    <row r="28" ht="40" customHeight="1">
      <c r="A28" s="9"/>
      <c r="B28" s="39" t="s">
        <v>41</v>
      </c>
      <c r="C28" s="1"/>
      <c r="D28" s="1"/>
      <c r="E28" s="1"/>
      <c r="F28" s="1"/>
      <c r="G28" s="1"/>
      <c r="H28" s="40"/>
      <c r="I28" s="1"/>
      <c r="J28" s="40"/>
      <c r="K28" s="1"/>
      <c r="L28" s="1"/>
      <c r="M28" s="12"/>
      <c r="N28" s="2"/>
      <c r="O28" s="2"/>
      <c r="P28" s="2"/>
      <c r="Q28" s="2"/>
    </row>
    <row r="29">
      <c r="A29" s="9"/>
      <c r="B29" s="41">
        <v>1</v>
      </c>
      <c r="C29" s="42" t="s">
        <v>98</v>
      </c>
      <c r="D29" s="42" t="s">
        <v>3</v>
      </c>
      <c r="E29" s="42" t="s">
        <v>93</v>
      </c>
      <c r="F29" s="42" t="s">
        <v>3</v>
      </c>
      <c r="G29" s="43" t="s">
        <v>99</v>
      </c>
      <c r="H29" s="44">
        <v>7.6950000000000003</v>
      </c>
      <c r="I29" s="25">
        <f>ROUND(0,2)</f>
        <v>0</v>
      </c>
      <c r="J29" s="45">
        <f>ROUND(I29*H29,2)</f>
        <v>0</v>
      </c>
      <c r="K29" s="46">
        <v>0.20999999999999999</v>
      </c>
      <c r="L29" s="47">
        <f>IF(ISNUMBER(K29),ROUND(J29*(K29+1),2),0)</f>
        <v>0</v>
      </c>
      <c r="M29" s="12"/>
      <c r="N29" s="2"/>
      <c r="O29" s="2"/>
      <c r="P29" s="2"/>
      <c r="Q29" s="33">
        <f>IF(ISNUMBER(K29),IF(H29&gt;0,IF(I29&gt;0,J29,0),0),0)</f>
        <v>0</v>
      </c>
      <c r="R29" s="27">
        <f>IF(ISNUMBER(K29)=FALSE,J29,0)</f>
        <v>0</v>
      </c>
    </row>
    <row r="30">
      <c r="A30" s="9"/>
      <c r="B30" s="48" t="s">
        <v>45</v>
      </c>
      <c r="C30" s="1"/>
      <c r="D30" s="1"/>
      <c r="E30" s="49" t="s">
        <v>558</v>
      </c>
      <c r="F30" s="1"/>
      <c r="G30" s="1"/>
      <c r="H30" s="40"/>
      <c r="I30" s="1"/>
      <c r="J30" s="40"/>
      <c r="K30" s="1"/>
      <c r="L30" s="1"/>
      <c r="M30" s="12"/>
      <c r="N30" s="2"/>
      <c r="O30" s="2"/>
      <c r="P30" s="2"/>
      <c r="Q30" s="2"/>
    </row>
    <row r="31">
      <c r="A31" s="9"/>
      <c r="B31" s="48" t="s">
        <v>47</v>
      </c>
      <c r="C31" s="1"/>
      <c r="D31" s="1"/>
      <c r="E31" s="49" t="s">
        <v>559</v>
      </c>
      <c r="F31" s="1"/>
      <c r="G31" s="1"/>
      <c r="H31" s="40"/>
      <c r="I31" s="1"/>
      <c r="J31" s="40"/>
      <c r="K31" s="1"/>
      <c r="L31" s="1"/>
      <c r="M31" s="12"/>
      <c r="N31" s="2"/>
      <c r="O31" s="2"/>
      <c r="P31" s="2"/>
      <c r="Q31" s="2"/>
    </row>
    <row r="32">
      <c r="A32" s="9"/>
      <c r="B32" s="48" t="s">
        <v>49</v>
      </c>
      <c r="C32" s="1"/>
      <c r="D32" s="1"/>
      <c r="E32" s="49" t="s">
        <v>97</v>
      </c>
      <c r="F32" s="1"/>
      <c r="G32" s="1"/>
      <c r="H32" s="40"/>
      <c r="I32" s="1"/>
      <c r="J32" s="40"/>
      <c r="K32" s="1"/>
      <c r="L32" s="1"/>
      <c r="M32" s="12"/>
      <c r="N32" s="2"/>
      <c r="O32" s="2"/>
      <c r="P32" s="2"/>
      <c r="Q32" s="2"/>
    </row>
    <row r="33" thickBot="1">
      <c r="A33" s="9"/>
      <c r="B33" s="50" t="s">
        <v>51</v>
      </c>
      <c r="C33" s="51"/>
      <c r="D33" s="51"/>
      <c r="E33" s="52" t="s">
        <v>52</v>
      </c>
      <c r="F33" s="51"/>
      <c r="G33" s="51"/>
      <c r="H33" s="53"/>
      <c r="I33" s="51"/>
      <c r="J33" s="53"/>
      <c r="K33" s="51"/>
      <c r="L33" s="51"/>
      <c r="M33" s="12"/>
      <c r="N33" s="2"/>
      <c r="O33" s="2"/>
      <c r="P33" s="2"/>
      <c r="Q33" s="2"/>
    </row>
    <row r="34" thickTop="1">
      <c r="A34" s="9"/>
      <c r="B34" s="41">
        <v>2</v>
      </c>
      <c r="C34" s="42" t="s">
        <v>560</v>
      </c>
      <c r="D34" s="42" t="s">
        <v>3</v>
      </c>
      <c r="E34" s="42" t="s">
        <v>561</v>
      </c>
      <c r="F34" s="42" t="s">
        <v>3</v>
      </c>
      <c r="G34" s="43" t="s">
        <v>44</v>
      </c>
      <c r="H34" s="54">
        <v>1</v>
      </c>
      <c r="I34" s="55">
        <f>ROUND(0,2)</f>
        <v>0</v>
      </c>
      <c r="J34" s="56">
        <f>ROUND(I34*H34,2)</f>
        <v>0</v>
      </c>
      <c r="K34" s="57">
        <v>0.20999999999999999</v>
      </c>
      <c r="L34" s="58">
        <f>IF(ISNUMBER(K34),ROUND(J34*(K34+1),2),0)</f>
        <v>0</v>
      </c>
      <c r="M34" s="12"/>
      <c r="N34" s="2"/>
      <c r="O34" s="2"/>
      <c r="P34" s="2"/>
      <c r="Q34" s="33">
        <f>IF(ISNUMBER(K34),IF(H34&gt;0,IF(I34&gt;0,J34,0),0),0)</f>
        <v>0</v>
      </c>
      <c r="R34" s="27">
        <f>IF(ISNUMBER(K34)=FALSE,J34,0)</f>
        <v>0</v>
      </c>
    </row>
    <row r="35">
      <c r="A35" s="9"/>
      <c r="B35" s="48" t="s">
        <v>45</v>
      </c>
      <c r="C35" s="1"/>
      <c r="D35" s="1"/>
      <c r="E35" s="49" t="s">
        <v>562</v>
      </c>
      <c r="F35" s="1"/>
      <c r="G35" s="1"/>
      <c r="H35" s="40"/>
      <c r="I35" s="1"/>
      <c r="J35" s="40"/>
      <c r="K35" s="1"/>
      <c r="L35" s="1"/>
      <c r="M35" s="12"/>
      <c r="N35" s="2"/>
      <c r="O35" s="2"/>
      <c r="P35" s="2"/>
      <c r="Q35" s="2"/>
    </row>
    <row r="36">
      <c r="A36" s="9"/>
      <c r="B36" s="48" t="s">
        <v>47</v>
      </c>
      <c r="C36" s="1"/>
      <c r="D36" s="1"/>
      <c r="E36" s="49" t="s">
        <v>48</v>
      </c>
      <c r="F36" s="1"/>
      <c r="G36" s="1"/>
      <c r="H36" s="40"/>
      <c r="I36" s="1"/>
      <c r="J36" s="40"/>
      <c r="K36" s="1"/>
      <c r="L36" s="1"/>
      <c r="M36" s="12"/>
      <c r="N36" s="2"/>
      <c r="O36" s="2"/>
      <c r="P36" s="2"/>
      <c r="Q36" s="2"/>
    </row>
    <row r="37">
      <c r="A37" s="9"/>
      <c r="B37" s="48" t="s">
        <v>49</v>
      </c>
      <c r="C37" s="1"/>
      <c r="D37" s="1"/>
      <c r="E37" s="49" t="s">
        <v>56</v>
      </c>
      <c r="F37" s="1"/>
      <c r="G37" s="1"/>
      <c r="H37" s="40"/>
      <c r="I37" s="1"/>
      <c r="J37" s="40"/>
      <c r="K37" s="1"/>
      <c r="L37" s="1"/>
      <c r="M37" s="12"/>
      <c r="N37" s="2"/>
      <c r="O37" s="2"/>
      <c r="P37" s="2"/>
      <c r="Q37" s="2"/>
    </row>
    <row r="38" thickBot="1">
      <c r="A38" s="9"/>
      <c r="B38" s="50" t="s">
        <v>51</v>
      </c>
      <c r="C38" s="51"/>
      <c r="D38" s="51"/>
      <c r="E38" s="52" t="s">
        <v>52</v>
      </c>
      <c r="F38" s="51"/>
      <c r="G38" s="51"/>
      <c r="H38" s="53"/>
      <c r="I38" s="51"/>
      <c r="J38" s="53"/>
      <c r="K38" s="51"/>
      <c r="L38" s="51"/>
      <c r="M38" s="12"/>
      <c r="N38" s="2"/>
      <c r="O38" s="2"/>
      <c r="P38" s="2"/>
      <c r="Q38" s="2"/>
    </row>
    <row r="39" thickTop="1">
      <c r="A39" s="9"/>
      <c r="B39" s="41">
        <v>3</v>
      </c>
      <c r="C39" s="42" t="s">
        <v>563</v>
      </c>
      <c r="D39" s="42" t="s">
        <v>3</v>
      </c>
      <c r="E39" s="42" t="s">
        <v>564</v>
      </c>
      <c r="F39" s="42" t="s">
        <v>3</v>
      </c>
      <c r="G39" s="43" t="s">
        <v>44</v>
      </c>
      <c r="H39" s="54">
        <v>1</v>
      </c>
      <c r="I39" s="55">
        <f>ROUND(0,2)</f>
        <v>0</v>
      </c>
      <c r="J39" s="56">
        <f>ROUND(I39*H39,2)</f>
        <v>0</v>
      </c>
      <c r="K39" s="57">
        <v>0.20999999999999999</v>
      </c>
      <c r="L39" s="58">
        <f>IF(ISNUMBER(K39),ROUND(J39*(K39+1),2),0)</f>
        <v>0</v>
      </c>
      <c r="M39" s="12"/>
      <c r="N39" s="2"/>
      <c r="O39" s="2"/>
      <c r="P39" s="2"/>
      <c r="Q39" s="33">
        <f>IF(ISNUMBER(K39),IF(H39&gt;0,IF(I39&gt;0,J39,0),0),0)</f>
        <v>0</v>
      </c>
      <c r="R39" s="27">
        <f>IF(ISNUMBER(K39)=FALSE,J39,0)</f>
        <v>0</v>
      </c>
    </row>
    <row r="40">
      <c r="A40" s="9"/>
      <c r="B40" s="48" t="s">
        <v>45</v>
      </c>
      <c r="C40" s="1"/>
      <c r="D40" s="1"/>
      <c r="E40" s="49" t="s">
        <v>565</v>
      </c>
      <c r="F40" s="1"/>
      <c r="G40" s="1"/>
      <c r="H40" s="40"/>
      <c r="I40" s="1"/>
      <c r="J40" s="40"/>
      <c r="K40" s="1"/>
      <c r="L40" s="1"/>
      <c r="M40" s="12"/>
      <c r="N40" s="2"/>
      <c r="O40" s="2"/>
      <c r="P40" s="2"/>
      <c r="Q40" s="2"/>
    </row>
    <row r="41">
      <c r="A41" s="9"/>
      <c r="B41" s="48" t="s">
        <v>47</v>
      </c>
      <c r="C41" s="1"/>
      <c r="D41" s="1"/>
      <c r="E41" s="49" t="s">
        <v>48</v>
      </c>
      <c r="F41" s="1"/>
      <c r="G41" s="1"/>
      <c r="H41" s="40"/>
      <c r="I41" s="1"/>
      <c r="J41" s="40"/>
      <c r="K41" s="1"/>
      <c r="L41" s="1"/>
      <c r="M41" s="12"/>
      <c r="N41" s="2"/>
      <c r="O41" s="2"/>
      <c r="P41" s="2"/>
      <c r="Q41" s="2"/>
    </row>
    <row r="42">
      <c r="A42" s="9"/>
      <c r="B42" s="48" t="s">
        <v>49</v>
      </c>
      <c r="C42" s="1"/>
      <c r="D42" s="1"/>
      <c r="E42" s="49" t="s">
        <v>566</v>
      </c>
      <c r="F42" s="1"/>
      <c r="G42" s="1"/>
      <c r="H42" s="40"/>
      <c r="I42" s="1"/>
      <c r="J42" s="40"/>
      <c r="K42" s="1"/>
      <c r="L42" s="1"/>
      <c r="M42" s="12"/>
      <c r="N42" s="2"/>
      <c r="O42" s="2"/>
      <c r="P42" s="2"/>
      <c r="Q42" s="2"/>
    </row>
    <row r="43" thickBot="1">
      <c r="A43" s="9"/>
      <c r="B43" s="50" t="s">
        <v>51</v>
      </c>
      <c r="C43" s="51"/>
      <c r="D43" s="51"/>
      <c r="E43" s="52" t="s">
        <v>52</v>
      </c>
      <c r="F43" s="51"/>
      <c r="G43" s="51"/>
      <c r="H43" s="53"/>
      <c r="I43" s="51"/>
      <c r="J43" s="53"/>
      <c r="K43" s="51"/>
      <c r="L43" s="51"/>
      <c r="M43" s="12"/>
      <c r="N43" s="2"/>
      <c r="O43" s="2"/>
      <c r="P43" s="2"/>
      <c r="Q43" s="2"/>
    </row>
    <row r="44" thickTop="1" thickBot="1" ht="25" customHeight="1">
      <c r="A44" s="9"/>
      <c r="B44" s="1"/>
      <c r="C44" s="59">
        <v>0</v>
      </c>
      <c r="D44" s="1"/>
      <c r="E44" s="59" t="s">
        <v>32</v>
      </c>
      <c r="F44" s="1"/>
      <c r="G44" s="60" t="s">
        <v>79</v>
      </c>
      <c r="H44" s="61">
        <f>J29+J34+J39</f>
        <v>0</v>
      </c>
      <c r="I44" s="60" t="s">
        <v>80</v>
      </c>
      <c r="J44" s="62">
        <f>(L44-H44)</f>
        <v>0</v>
      </c>
      <c r="K44" s="60" t="s">
        <v>81</v>
      </c>
      <c r="L44" s="63">
        <f>L29+L34+L39</f>
        <v>0</v>
      </c>
      <c r="M44" s="12"/>
      <c r="N44" s="2"/>
      <c r="O44" s="2"/>
      <c r="P44" s="2"/>
      <c r="Q44" s="33">
        <f>0+Q29+Q34+Q39</f>
        <v>0</v>
      </c>
      <c r="R44" s="27">
        <f>0+R29+R34+R39</f>
        <v>0</v>
      </c>
      <c r="S44" s="64">
        <f>Q44*(1+J44)+R44</f>
        <v>0</v>
      </c>
    </row>
    <row r="45" thickTop="1" thickBot="1" ht="25" customHeight="1">
      <c r="A45" s="9"/>
      <c r="B45" s="65"/>
      <c r="C45" s="65"/>
      <c r="D45" s="65"/>
      <c r="E45" s="65"/>
      <c r="F45" s="65"/>
      <c r="G45" s="66" t="s">
        <v>82</v>
      </c>
      <c r="H45" s="67">
        <f>J29+J34+J39</f>
        <v>0</v>
      </c>
      <c r="I45" s="66" t="s">
        <v>83</v>
      </c>
      <c r="J45" s="68">
        <f>0+J44</f>
        <v>0</v>
      </c>
      <c r="K45" s="66" t="s">
        <v>84</v>
      </c>
      <c r="L45" s="69">
        <f>L29+L34+L39</f>
        <v>0</v>
      </c>
      <c r="M45" s="12"/>
      <c r="N45" s="2"/>
      <c r="O45" s="2"/>
      <c r="P45" s="2"/>
      <c r="Q45" s="2"/>
    </row>
    <row r="46" ht="40" customHeight="1">
      <c r="A46" s="9"/>
      <c r="B46" s="74" t="s">
        <v>105</v>
      </c>
      <c r="C46" s="1"/>
      <c r="D46" s="1"/>
      <c r="E46" s="1"/>
      <c r="F46" s="1"/>
      <c r="G46" s="1"/>
      <c r="H46" s="40"/>
      <c r="I46" s="1"/>
      <c r="J46" s="40"/>
      <c r="K46" s="1"/>
      <c r="L46" s="1"/>
      <c r="M46" s="12"/>
      <c r="N46" s="2"/>
      <c r="O46" s="2"/>
      <c r="P46" s="2"/>
      <c r="Q46" s="2"/>
    </row>
    <row r="47">
      <c r="A47" s="9"/>
      <c r="B47" s="41">
        <v>4</v>
      </c>
      <c r="C47" s="42" t="s">
        <v>137</v>
      </c>
      <c r="D47" s="42" t="s">
        <v>3</v>
      </c>
      <c r="E47" s="42" t="s">
        <v>138</v>
      </c>
      <c r="F47" s="42" t="s">
        <v>3</v>
      </c>
      <c r="G47" s="43" t="s">
        <v>94</v>
      </c>
      <c r="H47" s="44">
        <v>4.0499999999999998</v>
      </c>
      <c r="I47" s="25">
        <f>ROUND(0,2)</f>
        <v>0</v>
      </c>
      <c r="J47" s="45">
        <f>ROUND(I47*H47,2)</f>
        <v>0</v>
      </c>
      <c r="K47" s="46">
        <v>0.20999999999999999</v>
      </c>
      <c r="L47" s="47">
        <f>IF(ISNUMBER(K47),ROUND(J47*(K47+1),2),0)</f>
        <v>0</v>
      </c>
      <c r="M47" s="12"/>
      <c r="N47" s="2"/>
      <c r="O47" s="2"/>
      <c r="P47" s="2"/>
      <c r="Q47" s="33">
        <f>IF(ISNUMBER(K47),IF(H47&gt;0,IF(I47&gt;0,J47,0),0),0)</f>
        <v>0</v>
      </c>
      <c r="R47" s="27">
        <f>IF(ISNUMBER(K47)=FALSE,J47,0)</f>
        <v>0</v>
      </c>
    </row>
    <row r="48">
      <c r="A48" s="9"/>
      <c r="B48" s="48" t="s">
        <v>45</v>
      </c>
      <c r="C48" s="1"/>
      <c r="D48" s="1"/>
      <c r="E48" s="49" t="s">
        <v>567</v>
      </c>
      <c r="F48" s="1"/>
      <c r="G48" s="1"/>
      <c r="H48" s="40"/>
      <c r="I48" s="1"/>
      <c r="J48" s="40"/>
      <c r="K48" s="1"/>
      <c r="L48" s="1"/>
      <c r="M48" s="12"/>
      <c r="N48" s="2"/>
      <c r="O48" s="2"/>
      <c r="P48" s="2"/>
      <c r="Q48" s="2"/>
    </row>
    <row r="49">
      <c r="A49" s="9"/>
      <c r="B49" s="48" t="s">
        <v>47</v>
      </c>
      <c r="C49" s="1"/>
      <c r="D49" s="1"/>
      <c r="E49" s="49" t="s">
        <v>568</v>
      </c>
      <c r="F49" s="1"/>
      <c r="G49" s="1"/>
      <c r="H49" s="40"/>
      <c r="I49" s="1"/>
      <c r="J49" s="40"/>
      <c r="K49" s="1"/>
      <c r="L49" s="1"/>
      <c r="M49" s="12"/>
      <c r="N49" s="2"/>
      <c r="O49" s="2"/>
      <c r="P49" s="2"/>
      <c r="Q49" s="2"/>
    </row>
    <row r="50">
      <c r="A50" s="9"/>
      <c r="B50" s="48" t="s">
        <v>49</v>
      </c>
      <c r="C50" s="1"/>
      <c r="D50" s="1"/>
      <c r="E50" s="49" t="s">
        <v>569</v>
      </c>
      <c r="F50" s="1"/>
      <c r="G50" s="1"/>
      <c r="H50" s="40"/>
      <c r="I50" s="1"/>
      <c r="J50" s="40"/>
      <c r="K50" s="1"/>
      <c r="L50" s="1"/>
      <c r="M50" s="12"/>
      <c r="N50" s="2"/>
      <c r="O50" s="2"/>
      <c r="P50" s="2"/>
      <c r="Q50" s="2"/>
    </row>
    <row r="51" thickBot="1">
      <c r="A51" s="9"/>
      <c r="B51" s="50" t="s">
        <v>51</v>
      </c>
      <c r="C51" s="51"/>
      <c r="D51" s="51"/>
      <c r="E51" s="52" t="s">
        <v>52</v>
      </c>
      <c r="F51" s="51"/>
      <c r="G51" s="51"/>
      <c r="H51" s="53"/>
      <c r="I51" s="51"/>
      <c r="J51" s="53"/>
      <c r="K51" s="51"/>
      <c r="L51" s="51"/>
      <c r="M51" s="12"/>
      <c r="N51" s="2"/>
      <c r="O51" s="2"/>
      <c r="P51" s="2"/>
      <c r="Q51" s="2"/>
    </row>
    <row r="52" thickTop="1">
      <c r="A52" s="9"/>
      <c r="B52" s="41">
        <v>5</v>
      </c>
      <c r="C52" s="42" t="s">
        <v>570</v>
      </c>
      <c r="D52" s="42" t="s">
        <v>3</v>
      </c>
      <c r="E52" s="42" t="s">
        <v>571</v>
      </c>
      <c r="F52" s="42" t="s">
        <v>3</v>
      </c>
      <c r="G52" s="43" t="s">
        <v>94</v>
      </c>
      <c r="H52" s="54">
        <v>4.0499999999999998</v>
      </c>
      <c r="I52" s="55">
        <f>ROUND(0,2)</f>
        <v>0</v>
      </c>
      <c r="J52" s="56">
        <f>ROUND(I52*H52,2)</f>
        <v>0</v>
      </c>
      <c r="K52" s="57">
        <v>0.20999999999999999</v>
      </c>
      <c r="L52" s="58">
        <f>IF(ISNUMBER(K52),ROUND(J52*(K52+1),2),0)</f>
        <v>0</v>
      </c>
      <c r="M52" s="12"/>
      <c r="N52" s="2"/>
      <c r="O52" s="2"/>
      <c r="P52" s="2"/>
      <c r="Q52" s="33">
        <f>IF(ISNUMBER(K52),IF(H52&gt;0,IF(I52&gt;0,J52,0),0),0)</f>
        <v>0</v>
      </c>
      <c r="R52" s="27">
        <f>IF(ISNUMBER(K52)=FALSE,J52,0)</f>
        <v>0</v>
      </c>
    </row>
    <row r="53">
      <c r="A53" s="9"/>
      <c r="B53" s="48" t="s">
        <v>45</v>
      </c>
      <c r="C53" s="1"/>
      <c r="D53" s="1"/>
      <c r="E53" s="49" t="s">
        <v>572</v>
      </c>
      <c r="F53" s="1"/>
      <c r="G53" s="1"/>
      <c r="H53" s="40"/>
      <c r="I53" s="1"/>
      <c r="J53" s="40"/>
      <c r="K53" s="1"/>
      <c r="L53" s="1"/>
      <c r="M53" s="12"/>
      <c r="N53" s="2"/>
      <c r="O53" s="2"/>
      <c r="P53" s="2"/>
      <c r="Q53" s="2"/>
    </row>
    <row r="54">
      <c r="A54" s="9"/>
      <c r="B54" s="48" t="s">
        <v>47</v>
      </c>
      <c r="C54" s="1"/>
      <c r="D54" s="1"/>
      <c r="E54" s="49" t="s">
        <v>568</v>
      </c>
      <c r="F54" s="1"/>
      <c r="G54" s="1"/>
      <c r="H54" s="40"/>
      <c r="I54" s="1"/>
      <c r="J54" s="40"/>
      <c r="K54" s="1"/>
      <c r="L54" s="1"/>
      <c r="M54" s="12"/>
      <c r="N54" s="2"/>
      <c r="O54" s="2"/>
      <c r="P54" s="2"/>
      <c r="Q54" s="2"/>
    </row>
    <row r="55">
      <c r="A55" s="9"/>
      <c r="B55" s="48" t="s">
        <v>49</v>
      </c>
      <c r="C55" s="1"/>
      <c r="D55" s="1"/>
      <c r="E55" s="49" t="s">
        <v>569</v>
      </c>
      <c r="F55" s="1"/>
      <c r="G55" s="1"/>
      <c r="H55" s="40"/>
      <c r="I55" s="1"/>
      <c r="J55" s="40"/>
      <c r="K55" s="1"/>
      <c r="L55" s="1"/>
      <c r="M55" s="12"/>
      <c r="N55" s="2"/>
      <c r="O55" s="2"/>
      <c r="P55" s="2"/>
      <c r="Q55" s="2"/>
    </row>
    <row r="56" thickBot="1">
      <c r="A56" s="9"/>
      <c r="B56" s="50" t="s">
        <v>51</v>
      </c>
      <c r="C56" s="51"/>
      <c r="D56" s="51"/>
      <c r="E56" s="52" t="s">
        <v>52</v>
      </c>
      <c r="F56" s="51"/>
      <c r="G56" s="51"/>
      <c r="H56" s="53"/>
      <c r="I56" s="51"/>
      <c r="J56" s="53"/>
      <c r="K56" s="51"/>
      <c r="L56" s="51"/>
      <c r="M56" s="12"/>
      <c r="N56" s="2"/>
      <c r="O56" s="2"/>
      <c r="P56" s="2"/>
      <c r="Q56" s="2"/>
    </row>
    <row r="57" thickTop="1">
      <c r="A57" s="9"/>
      <c r="B57" s="41">
        <v>6</v>
      </c>
      <c r="C57" s="42" t="s">
        <v>160</v>
      </c>
      <c r="D57" s="42" t="s">
        <v>3</v>
      </c>
      <c r="E57" s="42" t="s">
        <v>161</v>
      </c>
      <c r="F57" s="42" t="s">
        <v>3</v>
      </c>
      <c r="G57" s="43" t="s">
        <v>94</v>
      </c>
      <c r="H57" s="54">
        <v>18</v>
      </c>
      <c r="I57" s="55">
        <f>ROUND(0,2)</f>
        <v>0</v>
      </c>
      <c r="J57" s="56">
        <f>ROUND(I57*H57,2)</f>
        <v>0</v>
      </c>
      <c r="K57" s="57">
        <v>0.20999999999999999</v>
      </c>
      <c r="L57" s="58">
        <f>IF(ISNUMBER(K57),ROUND(J57*(K57+1),2),0)</f>
        <v>0</v>
      </c>
      <c r="M57" s="12"/>
      <c r="N57" s="2"/>
      <c r="O57" s="2"/>
      <c r="P57" s="2"/>
      <c r="Q57" s="33">
        <f>IF(ISNUMBER(K57),IF(H57&gt;0,IF(I57&gt;0,J57,0),0),0)</f>
        <v>0</v>
      </c>
      <c r="R57" s="27">
        <f>IF(ISNUMBER(K57)=FALSE,J57,0)</f>
        <v>0</v>
      </c>
    </row>
    <row r="58">
      <c r="A58" s="9"/>
      <c r="B58" s="48" t="s">
        <v>45</v>
      </c>
      <c r="C58" s="1"/>
      <c r="D58" s="1"/>
      <c r="E58" s="49" t="s">
        <v>573</v>
      </c>
      <c r="F58" s="1"/>
      <c r="G58" s="1"/>
      <c r="H58" s="40"/>
      <c r="I58" s="1"/>
      <c r="J58" s="40"/>
      <c r="K58" s="1"/>
      <c r="L58" s="1"/>
      <c r="M58" s="12"/>
      <c r="N58" s="2"/>
      <c r="O58" s="2"/>
      <c r="P58" s="2"/>
      <c r="Q58" s="2"/>
    </row>
    <row r="59">
      <c r="A59" s="9"/>
      <c r="B59" s="48" t="s">
        <v>47</v>
      </c>
      <c r="C59" s="1"/>
      <c r="D59" s="1"/>
      <c r="E59" s="49" t="s">
        <v>574</v>
      </c>
      <c r="F59" s="1"/>
      <c r="G59" s="1"/>
      <c r="H59" s="40"/>
      <c r="I59" s="1"/>
      <c r="J59" s="40"/>
      <c r="K59" s="1"/>
      <c r="L59" s="1"/>
      <c r="M59" s="12"/>
      <c r="N59" s="2"/>
      <c r="O59" s="2"/>
      <c r="P59" s="2"/>
      <c r="Q59" s="2"/>
    </row>
    <row r="60">
      <c r="A60" s="9"/>
      <c r="B60" s="48" t="s">
        <v>49</v>
      </c>
      <c r="C60" s="1"/>
      <c r="D60" s="1"/>
      <c r="E60" s="49" t="s">
        <v>473</v>
      </c>
      <c r="F60" s="1"/>
      <c r="G60" s="1"/>
      <c r="H60" s="40"/>
      <c r="I60" s="1"/>
      <c r="J60" s="40"/>
      <c r="K60" s="1"/>
      <c r="L60" s="1"/>
      <c r="M60" s="12"/>
      <c r="N60" s="2"/>
      <c r="O60" s="2"/>
      <c r="P60" s="2"/>
      <c r="Q60" s="2"/>
    </row>
    <row r="61" thickBot="1">
      <c r="A61" s="9"/>
      <c r="B61" s="50" t="s">
        <v>51</v>
      </c>
      <c r="C61" s="51"/>
      <c r="D61" s="51"/>
      <c r="E61" s="52" t="s">
        <v>52</v>
      </c>
      <c r="F61" s="51"/>
      <c r="G61" s="51"/>
      <c r="H61" s="53"/>
      <c r="I61" s="51"/>
      <c r="J61" s="53"/>
      <c r="K61" s="51"/>
      <c r="L61" s="51"/>
      <c r="M61" s="12"/>
      <c r="N61" s="2"/>
      <c r="O61" s="2"/>
      <c r="P61" s="2"/>
      <c r="Q61" s="2"/>
    </row>
    <row r="62" thickTop="1">
      <c r="A62" s="9"/>
      <c r="B62" s="41">
        <v>7</v>
      </c>
      <c r="C62" s="42" t="s">
        <v>575</v>
      </c>
      <c r="D62" s="42" t="s">
        <v>3</v>
      </c>
      <c r="E62" s="42" t="s">
        <v>576</v>
      </c>
      <c r="F62" s="42" t="s">
        <v>3</v>
      </c>
      <c r="G62" s="43" t="s">
        <v>94</v>
      </c>
      <c r="H62" s="54">
        <v>18</v>
      </c>
      <c r="I62" s="55">
        <f>ROUND(0,2)</f>
        <v>0</v>
      </c>
      <c r="J62" s="56">
        <f>ROUND(I62*H62,2)</f>
        <v>0</v>
      </c>
      <c r="K62" s="57">
        <v>0.20999999999999999</v>
      </c>
      <c r="L62" s="58">
        <f>IF(ISNUMBER(K62),ROUND(J62*(K62+1),2),0)</f>
        <v>0</v>
      </c>
      <c r="M62" s="12"/>
      <c r="N62" s="2"/>
      <c r="O62" s="2"/>
      <c r="P62" s="2"/>
      <c r="Q62" s="33">
        <f>IF(ISNUMBER(K62),IF(H62&gt;0,IF(I62&gt;0,J62,0),0),0)</f>
        <v>0</v>
      </c>
      <c r="R62" s="27">
        <f>IF(ISNUMBER(K62)=FALSE,J62,0)</f>
        <v>0</v>
      </c>
    </row>
    <row r="63">
      <c r="A63" s="9"/>
      <c r="B63" s="48" t="s">
        <v>45</v>
      </c>
      <c r="C63" s="1"/>
      <c r="D63" s="1"/>
      <c r="E63" s="49" t="s">
        <v>577</v>
      </c>
      <c r="F63" s="1"/>
      <c r="G63" s="1"/>
      <c r="H63" s="40"/>
      <c r="I63" s="1"/>
      <c r="J63" s="40"/>
      <c r="K63" s="1"/>
      <c r="L63" s="1"/>
      <c r="M63" s="12"/>
      <c r="N63" s="2"/>
      <c r="O63" s="2"/>
      <c r="P63" s="2"/>
      <c r="Q63" s="2"/>
    </row>
    <row r="64">
      <c r="A64" s="9"/>
      <c r="B64" s="48" t="s">
        <v>47</v>
      </c>
      <c r="C64" s="1"/>
      <c r="D64" s="1"/>
      <c r="E64" s="49" t="s">
        <v>578</v>
      </c>
      <c r="F64" s="1"/>
      <c r="G64" s="1"/>
      <c r="H64" s="40"/>
      <c r="I64" s="1"/>
      <c r="J64" s="40"/>
      <c r="K64" s="1"/>
      <c r="L64" s="1"/>
      <c r="M64" s="12"/>
      <c r="N64" s="2"/>
      <c r="O64" s="2"/>
      <c r="P64" s="2"/>
      <c r="Q64" s="2"/>
    </row>
    <row r="65">
      <c r="A65" s="9"/>
      <c r="B65" s="48" t="s">
        <v>49</v>
      </c>
      <c r="C65" s="1"/>
      <c r="D65" s="1"/>
      <c r="E65" s="49" t="s">
        <v>579</v>
      </c>
      <c r="F65" s="1"/>
      <c r="G65" s="1"/>
      <c r="H65" s="40"/>
      <c r="I65" s="1"/>
      <c r="J65" s="40"/>
      <c r="K65" s="1"/>
      <c r="L65" s="1"/>
      <c r="M65" s="12"/>
      <c r="N65" s="2"/>
      <c r="O65" s="2"/>
      <c r="P65" s="2"/>
      <c r="Q65" s="2"/>
    </row>
    <row r="66" thickBot="1">
      <c r="A66" s="9"/>
      <c r="B66" s="50" t="s">
        <v>51</v>
      </c>
      <c r="C66" s="51"/>
      <c r="D66" s="51"/>
      <c r="E66" s="52" t="s">
        <v>52</v>
      </c>
      <c r="F66" s="51"/>
      <c r="G66" s="51"/>
      <c r="H66" s="53"/>
      <c r="I66" s="51"/>
      <c r="J66" s="53"/>
      <c r="K66" s="51"/>
      <c r="L66" s="51"/>
      <c r="M66" s="12"/>
      <c r="N66" s="2"/>
      <c r="O66" s="2"/>
      <c r="P66" s="2"/>
      <c r="Q66" s="2"/>
    </row>
    <row r="67" thickTop="1">
      <c r="A67" s="9"/>
      <c r="B67" s="41">
        <v>8</v>
      </c>
      <c r="C67" s="42" t="s">
        <v>479</v>
      </c>
      <c r="D67" s="42" t="s">
        <v>3</v>
      </c>
      <c r="E67" s="42" t="s">
        <v>480</v>
      </c>
      <c r="F67" s="42" t="s">
        <v>3</v>
      </c>
      <c r="G67" s="43" t="s">
        <v>94</v>
      </c>
      <c r="H67" s="54">
        <v>18</v>
      </c>
      <c r="I67" s="55">
        <f>ROUND(0,2)</f>
        <v>0</v>
      </c>
      <c r="J67" s="56">
        <f>ROUND(I67*H67,2)</f>
        <v>0</v>
      </c>
      <c r="K67" s="57">
        <v>0.20999999999999999</v>
      </c>
      <c r="L67" s="58">
        <f>IF(ISNUMBER(K67),ROUND(J67*(K67+1),2),0)</f>
        <v>0</v>
      </c>
      <c r="M67" s="12"/>
      <c r="N67" s="2"/>
      <c r="O67" s="2"/>
      <c r="P67" s="2"/>
      <c r="Q67" s="33">
        <f>IF(ISNUMBER(K67),IF(H67&gt;0,IF(I67&gt;0,J67,0),0),0)</f>
        <v>0</v>
      </c>
      <c r="R67" s="27">
        <f>IF(ISNUMBER(K67)=FALSE,J67,0)</f>
        <v>0</v>
      </c>
    </row>
    <row r="68">
      <c r="A68" s="9"/>
      <c r="B68" s="48" t="s">
        <v>45</v>
      </c>
      <c r="C68" s="1"/>
      <c r="D68" s="1"/>
      <c r="E68" s="49" t="s">
        <v>580</v>
      </c>
      <c r="F68" s="1"/>
      <c r="G68" s="1"/>
      <c r="H68" s="40"/>
      <c r="I68" s="1"/>
      <c r="J68" s="40"/>
      <c r="K68" s="1"/>
      <c r="L68" s="1"/>
      <c r="M68" s="12"/>
      <c r="N68" s="2"/>
      <c r="O68" s="2"/>
      <c r="P68" s="2"/>
      <c r="Q68" s="2"/>
    </row>
    <row r="69">
      <c r="A69" s="9"/>
      <c r="B69" s="48" t="s">
        <v>47</v>
      </c>
      <c r="C69" s="1"/>
      <c r="D69" s="1"/>
      <c r="E69" s="49" t="s">
        <v>581</v>
      </c>
      <c r="F69" s="1"/>
      <c r="G69" s="1"/>
      <c r="H69" s="40"/>
      <c r="I69" s="1"/>
      <c r="J69" s="40"/>
      <c r="K69" s="1"/>
      <c r="L69" s="1"/>
      <c r="M69" s="12"/>
      <c r="N69" s="2"/>
      <c r="O69" s="2"/>
      <c r="P69" s="2"/>
      <c r="Q69" s="2"/>
    </row>
    <row r="70">
      <c r="A70" s="9"/>
      <c r="B70" s="48" t="s">
        <v>49</v>
      </c>
      <c r="C70" s="1"/>
      <c r="D70" s="1"/>
      <c r="E70" s="49" t="s">
        <v>483</v>
      </c>
      <c r="F70" s="1"/>
      <c r="G70" s="1"/>
      <c r="H70" s="40"/>
      <c r="I70" s="1"/>
      <c r="J70" s="40"/>
      <c r="K70" s="1"/>
      <c r="L70" s="1"/>
      <c r="M70" s="12"/>
      <c r="N70" s="2"/>
      <c r="O70" s="2"/>
      <c r="P70" s="2"/>
      <c r="Q70" s="2"/>
    </row>
    <row r="71" thickBot="1">
      <c r="A71" s="9"/>
      <c r="B71" s="50" t="s">
        <v>51</v>
      </c>
      <c r="C71" s="51"/>
      <c r="D71" s="51"/>
      <c r="E71" s="52" t="s">
        <v>52</v>
      </c>
      <c r="F71" s="51"/>
      <c r="G71" s="51"/>
      <c r="H71" s="53"/>
      <c r="I71" s="51"/>
      <c r="J71" s="53"/>
      <c r="K71" s="51"/>
      <c r="L71" s="51"/>
      <c r="M71" s="12"/>
      <c r="N71" s="2"/>
      <c r="O71" s="2"/>
      <c r="P71" s="2"/>
      <c r="Q71" s="2"/>
    </row>
    <row r="72" thickTop="1">
      <c r="A72" s="9"/>
      <c r="B72" s="41">
        <v>9</v>
      </c>
      <c r="C72" s="42" t="s">
        <v>186</v>
      </c>
      <c r="D72" s="42" t="s">
        <v>3</v>
      </c>
      <c r="E72" s="42" t="s">
        <v>336</v>
      </c>
      <c r="F72" s="42" t="s">
        <v>3</v>
      </c>
      <c r="G72" s="43" t="s">
        <v>94</v>
      </c>
      <c r="H72" s="54">
        <v>18</v>
      </c>
      <c r="I72" s="55">
        <f>ROUND(0,2)</f>
        <v>0</v>
      </c>
      <c r="J72" s="56">
        <f>ROUND(I72*H72,2)</f>
        <v>0</v>
      </c>
      <c r="K72" s="57">
        <v>0.20999999999999999</v>
      </c>
      <c r="L72" s="58">
        <f>IF(ISNUMBER(K72),ROUND(J72*(K72+1),2),0)</f>
        <v>0</v>
      </c>
      <c r="M72" s="12"/>
      <c r="N72" s="2"/>
      <c r="O72" s="2"/>
      <c r="P72" s="2"/>
      <c r="Q72" s="33">
        <f>IF(ISNUMBER(K72),IF(H72&gt;0,IF(I72&gt;0,J72,0),0),0)</f>
        <v>0</v>
      </c>
      <c r="R72" s="27">
        <f>IF(ISNUMBER(K72)=FALSE,J72,0)</f>
        <v>0</v>
      </c>
    </row>
    <row r="73">
      <c r="A73" s="9"/>
      <c r="B73" s="48" t="s">
        <v>45</v>
      </c>
      <c r="C73" s="1"/>
      <c r="D73" s="1"/>
      <c r="E73" s="49" t="s">
        <v>582</v>
      </c>
      <c r="F73" s="1"/>
      <c r="G73" s="1"/>
      <c r="H73" s="40"/>
      <c r="I73" s="1"/>
      <c r="J73" s="40"/>
      <c r="K73" s="1"/>
      <c r="L73" s="1"/>
      <c r="M73" s="12"/>
      <c r="N73" s="2"/>
      <c r="O73" s="2"/>
      <c r="P73" s="2"/>
      <c r="Q73" s="2"/>
    </row>
    <row r="74">
      <c r="A74" s="9"/>
      <c r="B74" s="48" t="s">
        <v>47</v>
      </c>
      <c r="C74" s="1"/>
      <c r="D74" s="1"/>
      <c r="E74" s="49" t="s">
        <v>581</v>
      </c>
      <c r="F74" s="1"/>
      <c r="G74" s="1"/>
      <c r="H74" s="40"/>
      <c r="I74" s="1"/>
      <c r="J74" s="40"/>
      <c r="K74" s="1"/>
      <c r="L74" s="1"/>
      <c r="M74" s="12"/>
      <c r="N74" s="2"/>
      <c r="O74" s="2"/>
      <c r="P74" s="2"/>
      <c r="Q74" s="2"/>
    </row>
    <row r="75">
      <c r="A75" s="9"/>
      <c r="B75" s="48" t="s">
        <v>49</v>
      </c>
      <c r="C75" s="1"/>
      <c r="D75" s="1"/>
      <c r="E75" s="49" t="s">
        <v>486</v>
      </c>
      <c r="F75" s="1"/>
      <c r="G75" s="1"/>
      <c r="H75" s="40"/>
      <c r="I75" s="1"/>
      <c r="J75" s="40"/>
      <c r="K75" s="1"/>
      <c r="L75" s="1"/>
      <c r="M75" s="12"/>
      <c r="N75" s="2"/>
      <c r="O75" s="2"/>
      <c r="P75" s="2"/>
      <c r="Q75" s="2"/>
    </row>
    <row r="76" thickBot="1">
      <c r="A76" s="9"/>
      <c r="B76" s="50" t="s">
        <v>51</v>
      </c>
      <c r="C76" s="51"/>
      <c r="D76" s="51"/>
      <c r="E76" s="52" t="s">
        <v>52</v>
      </c>
      <c r="F76" s="51"/>
      <c r="G76" s="51"/>
      <c r="H76" s="53"/>
      <c r="I76" s="51"/>
      <c r="J76" s="53"/>
      <c r="K76" s="51"/>
      <c r="L76" s="51"/>
      <c r="M76" s="12"/>
      <c r="N76" s="2"/>
      <c r="O76" s="2"/>
      <c r="P76" s="2"/>
      <c r="Q76" s="2"/>
    </row>
    <row r="77" thickTop="1" thickBot="1" ht="25" customHeight="1">
      <c r="A77" s="9"/>
      <c r="B77" s="1"/>
      <c r="C77" s="59">
        <v>1</v>
      </c>
      <c r="D77" s="1"/>
      <c r="E77" s="59" t="s">
        <v>86</v>
      </c>
      <c r="F77" s="1"/>
      <c r="G77" s="60" t="s">
        <v>79</v>
      </c>
      <c r="H77" s="61">
        <f>J47+J52+J57+J62+J67+J72</f>
        <v>0</v>
      </c>
      <c r="I77" s="60" t="s">
        <v>80</v>
      </c>
      <c r="J77" s="62">
        <f>(L77-H77)</f>
        <v>0</v>
      </c>
      <c r="K77" s="60" t="s">
        <v>81</v>
      </c>
      <c r="L77" s="63">
        <f>L47+L52+L57+L62+L67+L72</f>
        <v>0</v>
      </c>
      <c r="M77" s="12"/>
      <c r="N77" s="2"/>
      <c r="O77" s="2"/>
      <c r="P77" s="2"/>
      <c r="Q77" s="33">
        <f>0+Q47+Q52+Q57+Q62+Q67+Q72</f>
        <v>0</v>
      </c>
      <c r="R77" s="27">
        <f>0+R47+R52+R57+R62+R67+R72</f>
        <v>0</v>
      </c>
      <c r="S77" s="64">
        <f>Q77*(1+J77)+R77</f>
        <v>0</v>
      </c>
    </row>
    <row r="78" thickTop="1" thickBot="1" ht="25" customHeight="1">
      <c r="A78" s="9"/>
      <c r="B78" s="65"/>
      <c r="C78" s="65"/>
      <c r="D78" s="65"/>
      <c r="E78" s="65"/>
      <c r="F78" s="65"/>
      <c r="G78" s="66" t="s">
        <v>82</v>
      </c>
      <c r="H78" s="67">
        <f>J47+J52+J57+J62+J67+J72</f>
        <v>0</v>
      </c>
      <c r="I78" s="66" t="s">
        <v>83</v>
      </c>
      <c r="J78" s="68">
        <f>0+J77</f>
        <v>0</v>
      </c>
      <c r="K78" s="66" t="s">
        <v>84</v>
      </c>
      <c r="L78" s="69">
        <f>L47+L52+L57+L62+L67+L72</f>
        <v>0</v>
      </c>
      <c r="M78" s="12"/>
      <c r="N78" s="2"/>
      <c r="O78" s="2"/>
      <c r="P78" s="2"/>
      <c r="Q78" s="2"/>
    </row>
    <row r="79" ht="40" customHeight="1">
      <c r="A79" s="9"/>
      <c r="B79" s="74" t="s">
        <v>220</v>
      </c>
      <c r="C79" s="1"/>
      <c r="D79" s="1"/>
      <c r="E79" s="1"/>
      <c r="F79" s="1"/>
      <c r="G79" s="1"/>
      <c r="H79" s="40"/>
      <c r="I79" s="1"/>
      <c r="J79" s="40"/>
      <c r="K79" s="1"/>
      <c r="L79" s="1"/>
      <c r="M79" s="12"/>
      <c r="N79" s="2"/>
      <c r="O79" s="2"/>
      <c r="P79" s="2"/>
      <c r="Q79" s="2"/>
    </row>
    <row r="80">
      <c r="A80" s="9"/>
      <c r="B80" s="41">
        <v>10</v>
      </c>
      <c r="C80" s="42" t="s">
        <v>583</v>
      </c>
      <c r="D80" s="42" t="s">
        <v>3</v>
      </c>
      <c r="E80" s="42" t="s">
        <v>584</v>
      </c>
      <c r="F80" s="42" t="s">
        <v>3</v>
      </c>
      <c r="G80" s="43" t="s">
        <v>108</v>
      </c>
      <c r="H80" s="44">
        <v>27</v>
      </c>
      <c r="I80" s="25">
        <f>ROUND(0,2)</f>
        <v>0</v>
      </c>
      <c r="J80" s="45">
        <f>ROUND(I80*H80,2)</f>
        <v>0</v>
      </c>
      <c r="K80" s="46">
        <v>0.20999999999999999</v>
      </c>
      <c r="L80" s="47">
        <f>IF(ISNUMBER(K80),ROUND(J80*(K80+1),2),0)</f>
        <v>0</v>
      </c>
      <c r="M80" s="12"/>
      <c r="N80" s="2"/>
      <c r="O80" s="2"/>
      <c r="P80" s="2"/>
      <c r="Q80" s="33">
        <f>IF(ISNUMBER(K80),IF(H80&gt;0,IF(I80&gt;0,J80,0),0),0)</f>
        <v>0</v>
      </c>
      <c r="R80" s="27">
        <f>IF(ISNUMBER(K80)=FALSE,J80,0)</f>
        <v>0</v>
      </c>
    </row>
    <row r="81">
      <c r="A81" s="9"/>
      <c r="B81" s="48" t="s">
        <v>45</v>
      </c>
      <c r="C81" s="1"/>
      <c r="D81" s="1"/>
      <c r="E81" s="49" t="s">
        <v>585</v>
      </c>
      <c r="F81" s="1"/>
      <c r="G81" s="1"/>
      <c r="H81" s="40"/>
      <c r="I81" s="1"/>
      <c r="J81" s="40"/>
      <c r="K81" s="1"/>
      <c r="L81" s="1"/>
      <c r="M81" s="12"/>
      <c r="N81" s="2"/>
      <c r="O81" s="2"/>
      <c r="P81" s="2"/>
      <c r="Q81" s="2"/>
    </row>
    <row r="82">
      <c r="A82" s="9"/>
      <c r="B82" s="48" t="s">
        <v>47</v>
      </c>
      <c r="C82" s="1"/>
      <c r="D82" s="1"/>
      <c r="E82" s="49" t="s">
        <v>586</v>
      </c>
      <c r="F82" s="1"/>
      <c r="G82" s="1"/>
      <c r="H82" s="40"/>
      <c r="I82" s="1"/>
      <c r="J82" s="40"/>
      <c r="K82" s="1"/>
      <c r="L82" s="1"/>
      <c r="M82" s="12"/>
      <c r="N82" s="2"/>
      <c r="O82" s="2"/>
      <c r="P82" s="2"/>
      <c r="Q82" s="2"/>
    </row>
    <row r="83">
      <c r="A83" s="9"/>
      <c r="B83" s="48" t="s">
        <v>49</v>
      </c>
      <c r="C83" s="1"/>
      <c r="D83" s="1"/>
      <c r="E83" s="49" t="s">
        <v>225</v>
      </c>
      <c r="F83" s="1"/>
      <c r="G83" s="1"/>
      <c r="H83" s="40"/>
      <c r="I83" s="1"/>
      <c r="J83" s="40"/>
      <c r="K83" s="1"/>
      <c r="L83" s="1"/>
      <c r="M83" s="12"/>
      <c r="N83" s="2"/>
      <c r="O83" s="2"/>
      <c r="P83" s="2"/>
      <c r="Q83" s="2"/>
    </row>
    <row r="84" thickBot="1">
      <c r="A84" s="9"/>
      <c r="B84" s="50" t="s">
        <v>51</v>
      </c>
      <c r="C84" s="51"/>
      <c r="D84" s="51"/>
      <c r="E84" s="52" t="s">
        <v>52</v>
      </c>
      <c r="F84" s="51"/>
      <c r="G84" s="51"/>
      <c r="H84" s="53"/>
      <c r="I84" s="51"/>
      <c r="J84" s="53"/>
      <c r="K84" s="51"/>
      <c r="L84" s="51"/>
      <c r="M84" s="12"/>
      <c r="N84" s="2"/>
      <c r="O84" s="2"/>
      <c r="P84" s="2"/>
      <c r="Q84" s="2"/>
    </row>
    <row r="85" thickTop="1">
      <c r="A85" s="9"/>
      <c r="B85" s="41">
        <v>11</v>
      </c>
      <c r="C85" s="42" t="s">
        <v>587</v>
      </c>
      <c r="D85" s="42" t="s">
        <v>3</v>
      </c>
      <c r="E85" s="42" t="s">
        <v>588</v>
      </c>
      <c r="F85" s="42" t="s">
        <v>3</v>
      </c>
      <c r="G85" s="43" t="s">
        <v>94</v>
      </c>
      <c r="H85" s="54">
        <v>4.0499999999999998</v>
      </c>
      <c r="I85" s="55">
        <f>ROUND(0,2)</f>
        <v>0</v>
      </c>
      <c r="J85" s="56">
        <f>ROUND(I85*H85,2)</f>
        <v>0</v>
      </c>
      <c r="K85" s="57">
        <v>0.20999999999999999</v>
      </c>
      <c r="L85" s="58">
        <f>IF(ISNUMBER(K85),ROUND(J85*(K85+1),2),0)</f>
        <v>0</v>
      </c>
      <c r="M85" s="12"/>
      <c r="N85" s="2"/>
      <c r="O85" s="2"/>
      <c r="P85" s="2"/>
      <c r="Q85" s="33">
        <f>IF(ISNUMBER(K85),IF(H85&gt;0,IF(I85&gt;0,J85,0),0),0)</f>
        <v>0</v>
      </c>
      <c r="R85" s="27">
        <f>IF(ISNUMBER(K85)=FALSE,J85,0)</f>
        <v>0</v>
      </c>
    </row>
    <row r="86">
      <c r="A86" s="9"/>
      <c r="B86" s="48" t="s">
        <v>45</v>
      </c>
      <c r="C86" s="1"/>
      <c r="D86" s="1"/>
      <c r="E86" s="49" t="s">
        <v>589</v>
      </c>
      <c r="F86" s="1"/>
      <c r="G86" s="1"/>
      <c r="H86" s="40"/>
      <c r="I86" s="1"/>
      <c r="J86" s="40"/>
      <c r="K86" s="1"/>
      <c r="L86" s="1"/>
      <c r="M86" s="12"/>
      <c r="N86" s="2"/>
      <c r="O86" s="2"/>
      <c r="P86" s="2"/>
      <c r="Q86" s="2"/>
    </row>
    <row r="87">
      <c r="A87" s="9"/>
      <c r="B87" s="48" t="s">
        <v>47</v>
      </c>
      <c r="C87" s="1"/>
      <c r="D87" s="1"/>
      <c r="E87" s="49" t="s">
        <v>568</v>
      </c>
      <c r="F87" s="1"/>
      <c r="G87" s="1"/>
      <c r="H87" s="40"/>
      <c r="I87" s="1"/>
      <c r="J87" s="40"/>
      <c r="K87" s="1"/>
      <c r="L87" s="1"/>
      <c r="M87" s="12"/>
      <c r="N87" s="2"/>
      <c r="O87" s="2"/>
      <c r="P87" s="2"/>
      <c r="Q87" s="2"/>
    </row>
    <row r="88">
      <c r="A88" s="9"/>
      <c r="B88" s="48" t="s">
        <v>49</v>
      </c>
      <c r="C88" s="1"/>
      <c r="D88" s="1"/>
      <c r="E88" s="49" t="s">
        <v>590</v>
      </c>
      <c r="F88" s="1"/>
      <c r="G88" s="1"/>
      <c r="H88" s="40"/>
      <c r="I88" s="1"/>
      <c r="J88" s="40"/>
      <c r="K88" s="1"/>
      <c r="L88" s="1"/>
      <c r="M88" s="12"/>
      <c r="N88" s="2"/>
      <c r="O88" s="2"/>
      <c r="P88" s="2"/>
      <c r="Q88" s="2"/>
    </row>
    <row r="89" thickBot="1">
      <c r="A89" s="9"/>
      <c r="B89" s="50" t="s">
        <v>51</v>
      </c>
      <c r="C89" s="51"/>
      <c r="D89" s="51"/>
      <c r="E89" s="52" t="s">
        <v>52</v>
      </c>
      <c r="F89" s="51"/>
      <c r="G89" s="51"/>
      <c r="H89" s="53"/>
      <c r="I89" s="51"/>
      <c r="J89" s="53"/>
      <c r="K89" s="51"/>
      <c r="L89" s="51"/>
      <c r="M89" s="12"/>
      <c r="N89" s="2"/>
      <c r="O89" s="2"/>
      <c r="P89" s="2"/>
      <c r="Q89" s="2"/>
    </row>
    <row r="90" thickTop="1" thickBot="1" ht="25" customHeight="1">
      <c r="A90" s="9"/>
      <c r="B90" s="1"/>
      <c r="C90" s="59">
        <v>5</v>
      </c>
      <c r="D90" s="1"/>
      <c r="E90" s="59" t="s">
        <v>89</v>
      </c>
      <c r="F90" s="1"/>
      <c r="G90" s="60" t="s">
        <v>79</v>
      </c>
      <c r="H90" s="61">
        <f>J80+J85</f>
        <v>0</v>
      </c>
      <c r="I90" s="60" t="s">
        <v>80</v>
      </c>
      <c r="J90" s="62">
        <f>(L90-H90)</f>
        <v>0</v>
      </c>
      <c r="K90" s="60" t="s">
        <v>81</v>
      </c>
      <c r="L90" s="63">
        <f>L80+L85</f>
        <v>0</v>
      </c>
      <c r="M90" s="12"/>
      <c r="N90" s="2"/>
      <c r="O90" s="2"/>
      <c r="P90" s="2"/>
      <c r="Q90" s="33">
        <f>0+Q80+Q85</f>
        <v>0</v>
      </c>
      <c r="R90" s="27">
        <f>0+R80+R85</f>
        <v>0</v>
      </c>
      <c r="S90" s="64">
        <f>Q90*(1+J90)+R90</f>
        <v>0</v>
      </c>
    </row>
    <row r="91" thickTop="1" thickBot="1" ht="25" customHeight="1">
      <c r="A91" s="9"/>
      <c r="B91" s="65"/>
      <c r="C91" s="65"/>
      <c r="D91" s="65"/>
      <c r="E91" s="65"/>
      <c r="F91" s="65"/>
      <c r="G91" s="66" t="s">
        <v>82</v>
      </c>
      <c r="H91" s="67">
        <f>J80+J85</f>
        <v>0</v>
      </c>
      <c r="I91" s="66" t="s">
        <v>83</v>
      </c>
      <c r="J91" s="68">
        <f>0+J90</f>
        <v>0</v>
      </c>
      <c r="K91" s="66" t="s">
        <v>84</v>
      </c>
      <c r="L91" s="69">
        <f>L80+L85</f>
        <v>0</v>
      </c>
      <c r="M91" s="12"/>
      <c r="N91" s="2"/>
      <c r="O91" s="2"/>
      <c r="P91" s="2"/>
      <c r="Q91" s="2"/>
    </row>
    <row r="92" ht="40" customHeight="1">
      <c r="A92" s="9"/>
      <c r="B92" s="74" t="s">
        <v>272</v>
      </c>
      <c r="C92" s="1"/>
      <c r="D92" s="1"/>
      <c r="E92" s="1"/>
      <c r="F92" s="1"/>
      <c r="G92" s="1"/>
      <c r="H92" s="40"/>
      <c r="I92" s="1"/>
      <c r="J92" s="40"/>
      <c r="K92" s="1"/>
      <c r="L92" s="1"/>
      <c r="M92" s="12"/>
      <c r="N92" s="2"/>
      <c r="O92" s="2"/>
      <c r="P92" s="2"/>
      <c r="Q92" s="2"/>
    </row>
    <row r="93">
      <c r="A93" s="9"/>
      <c r="B93" s="41">
        <v>12</v>
      </c>
      <c r="C93" s="42" t="s">
        <v>591</v>
      </c>
      <c r="D93" s="42" t="s">
        <v>3</v>
      </c>
      <c r="E93" s="42" t="s">
        <v>592</v>
      </c>
      <c r="F93" s="42" t="s">
        <v>3</v>
      </c>
      <c r="G93" s="43" t="s">
        <v>119</v>
      </c>
      <c r="H93" s="44">
        <v>6</v>
      </c>
      <c r="I93" s="25">
        <f>ROUND(0,2)</f>
        <v>0</v>
      </c>
      <c r="J93" s="45">
        <f>ROUND(I93*H93,2)</f>
        <v>0</v>
      </c>
      <c r="K93" s="46">
        <v>0.20999999999999999</v>
      </c>
      <c r="L93" s="47">
        <f>IF(ISNUMBER(K93),ROUND(J93*(K93+1),2),0)</f>
        <v>0</v>
      </c>
      <c r="M93" s="12"/>
      <c r="N93" s="2"/>
      <c r="O93" s="2"/>
      <c r="P93" s="2"/>
      <c r="Q93" s="33">
        <f>IF(ISNUMBER(K93),IF(H93&gt;0,IF(I93&gt;0,J93,0),0),0)</f>
        <v>0</v>
      </c>
      <c r="R93" s="27">
        <f>IF(ISNUMBER(K93)=FALSE,J93,0)</f>
        <v>0</v>
      </c>
    </row>
    <row r="94">
      <c r="A94" s="9"/>
      <c r="B94" s="48" t="s">
        <v>45</v>
      </c>
      <c r="C94" s="1"/>
      <c r="D94" s="1"/>
      <c r="E94" s="49" t="s">
        <v>593</v>
      </c>
      <c r="F94" s="1"/>
      <c r="G94" s="1"/>
      <c r="H94" s="40"/>
      <c r="I94" s="1"/>
      <c r="J94" s="40"/>
      <c r="K94" s="1"/>
      <c r="L94" s="1"/>
      <c r="M94" s="12"/>
      <c r="N94" s="2"/>
      <c r="O94" s="2"/>
      <c r="P94" s="2"/>
      <c r="Q94" s="2"/>
    </row>
    <row r="95">
      <c r="A95" s="9"/>
      <c r="B95" s="48" t="s">
        <v>47</v>
      </c>
      <c r="C95" s="1"/>
      <c r="D95" s="1"/>
      <c r="E95" s="49" t="s">
        <v>594</v>
      </c>
      <c r="F95" s="1"/>
      <c r="G95" s="1"/>
      <c r="H95" s="40"/>
      <c r="I95" s="1"/>
      <c r="J95" s="40"/>
      <c r="K95" s="1"/>
      <c r="L95" s="1"/>
      <c r="M95" s="12"/>
      <c r="N95" s="2"/>
      <c r="O95" s="2"/>
      <c r="P95" s="2"/>
      <c r="Q95" s="2"/>
    </row>
    <row r="96">
      <c r="A96" s="9"/>
      <c r="B96" s="48" t="s">
        <v>49</v>
      </c>
      <c r="C96" s="1"/>
      <c r="D96" s="1"/>
      <c r="E96" s="49" t="s">
        <v>595</v>
      </c>
      <c r="F96" s="1"/>
      <c r="G96" s="1"/>
      <c r="H96" s="40"/>
      <c r="I96" s="1"/>
      <c r="J96" s="40"/>
      <c r="K96" s="1"/>
      <c r="L96" s="1"/>
      <c r="M96" s="12"/>
      <c r="N96" s="2"/>
      <c r="O96" s="2"/>
      <c r="P96" s="2"/>
      <c r="Q96" s="2"/>
    </row>
    <row r="97" thickBot="1">
      <c r="A97" s="9"/>
      <c r="B97" s="50" t="s">
        <v>51</v>
      </c>
      <c r="C97" s="51"/>
      <c r="D97" s="51"/>
      <c r="E97" s="52" t="s">
        <v>52</v>
      </c>
      <c r="F97" s="51"/>
      <c r="G97" s="51"/>
      <c r="H97" s="53"/>
      <c r="I97" s="51"/>
      <c r="J97" s="53"/>
      <c r="K97" s="51"/>
      <c r="L97" s="51"/>
      <c r="M97" s="12"/>
      <c r="N97" s="2"/>
      <c r="O97" s="2"/>
      <c r="P97" s="2"/>
      <c r="Q97" s="2"/>
    </row>
    <row r="98" thickTop="1" thickBot="1" ht="25" customHeight="1">
      <c r="A98" s="9"/>
      <c r="B98" s="1"/>
      <c r="C98" s="59">
        <v>8</v>
      </c>
      <c r="D98" s="1"/>
      <c r="E98" s="59" t="s">
        <v>90</v>
      </c>
      <c r="F98" s="1"/>
      <c r="G98" s="60" t="s">
        <v>79</v>
      </c>
      <c r="H98" s="61">
        <f>0+J93</f>
        <v>0</v>
      </c>
      <c r="I98" s="60" t="s">
        <v>80</v>
      </c>
      <c r="J98" s="62">
        <f>(L98-H98)</f>
        <v>0</v>
      </c>
      <c r="K98" s="60" t="s">
        <v>81</v>
      </c>
      <c r="L98" s="63">
        <f>0+L93</f>
        <v>0</v>
      </c>
      <c r="M98" s="12"/>
      <c r="N98" s="2"/>
      <c r="O98" s="2"/>
      <c r="P98" s="2"/>
      <c r="Q98" s="33">
        <f>0+Q93</f>
        <v>0</v>
      </c>
      <c r="R98" s="27">
        <f>0+R93</f>
        <v>0</v>
      </c>
      <c r="S98" s="64">
        <f>Q98*(1+J98)+R98</f>
        <v>0</v>
      </c>
    </row>
    <row r="99" thickTop="1" thickBot="1" ht="25" customHeight="1">
      <c r="A99" s="9"/>
      <c r="B99" s="65"/>
      <c r="C99" s="65"/>
      <c r="D99" s="65"/>
      <c r="E99" s="65"/>
      <c r="F99" s="65"/>
      <c r="G99" s="66" t="s">
        <v>82</v>
      </c>
      <c r="H99" s="67">
        <f>0+J93</f>
        <v>0</v>
      </c>
      <c r="I99" s="66" t="s">
        <v>83</v>
      </c>
      <c r="J99" s="68">
        <f>0+J98</f>
        <v>0</v>
      </c>
      <c r="K99" s="66" t="s">
        <v>84</v>
      </c>
      <c r="L99" s="69">
        <f>0+L93</f>
        <v>0</v>
      </c>
      <c r="M99" s="12"/>
      <c r="N99" s="2"/>
      <c r="O99" s="2"/>
      <c r="P99" s="2"/>
      <c r="Q99" s="2"/>
    </row>
    <row r="100">
      <c r="A100" s="13"/>
      <c r="B100" s="4"/>
      <c r="C100" s="4"/>
      <c r="D100" s="4"/>
      <c r="E100" s="4"/>
      <c r="F100" s="4"/>
      <c r="G100" s="4"/>
      <c r="H100" s="70"/>
      <c r="I100" s="4"/>
      <c r="J100" s="70"/>
      <c r="K100" s="4"/>
      <c r="L100" s="4"/>
      <c r="M100" s="14"/>
      <c r="N100" s="2"/>
      <c r="O100" s="2"/>
      <c r="P100" s="2"/>
      <c r="Q100" s="2"/>
    </row>
    <row r="101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2"/>
      <c r="O101" s="2"/>
      <c r="P101" s="2"/>
      <c r="Q101" s="2"/>
    </row>
  </sheetData>
  <mergeCells count="69">
    <mergeCell ref="B40:D40"/>
    <mergeCell ref="B41:D41"/>
    <mergeCell ref="B42:D42"/>
    <mergeCell ref="B43:D43"/>
    <mergeCell ref="B48:D48"/>
    <mergeCell ref="B49:D49"/>
    <mergeCell ref="B50:D50"/>
    <mergeCell ref="B51:D51"/>
    <mergeCell ref="B53:D53"/>
    <mergeCell ref="B54:D54"/>
    <mergeCell ref="B55:D55"/>
    <mergeCell ref="B56:D56"/>
    <mergeCell ref="B58:D58"/>
    <mergeCell ref="B59:D59"/>
    <mergeCell ref="B60:D60"/>
    <mergeCell ref="B61:D61"/>
    <mergeCell ref="B63:D63"/>
    <mergeCell ref="B64:D64"/>
    <mergeCell ref="B65:D65"/>
    <mergeCell ref="B66:D66"/>
    <mergeCell ref="B68:D68"/>
    <mergeCell ref="B69:D69"/>
    <mergeCell ref="B70:D70"/>
    <mergeCell ref="B71:D71"/>
    <mergeCell ref="B73:D73"/>
    <mergeCell ref="B74:D74"/>
    <mergeCell ref="B75:D75"/>
    <mergeCell ref="B76:D76"/>
    <mergeCell ref="B46:L46"/>
    <mergeCell ref="B81:D81"/>
    <mergeCell ref="B82:D82"/>
    <mergeCell ref="B83:D83"/>
    <mergeCell ref="B84:D84"/>
    <mergeCell ref="B86:D86"/>
    <mergeCell ref="B87:D87"/>
    <mergeCell ref="B88:D88"/>
    <mergeCell ref="B89:D89"/>
    <mergeCell ref="B79:L79"/>
    <mergeCell ref="B94:D94"/>
    <mergeCell ref="B95:D95"/>
    <mergeCell ref="B96:D96"/>
    <mergeCell ref="B97:D97"/>
    <mergeCell ref="B92:L92"/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0:D20"/>
    <mergeCell ref="B25:C26"/>
    <mergeCell ref="B28:L28"/>
    <mergeCell ref="B30:D30"/>
    <mergeCell ref="B31:D31"/>
    <mergeCell ref="B32:D32"/>
    <mergeCell ref="B33:D33"/>
    <mergeCell ref="B35:D35"/>
    <mergeCell ref="B36:D36"/>
    <mergeCell ref="B37:D37"/>
    <mergeCell ref="B38:D38"/>
    <mergeCell ref="B21:D21"/>
    <mergeCell ref="B22:D22"/>
    <mergeCell ref="B23:D23"/>
  </mergeCells>
  <pageMargins left="0.39375" right="0.39375" top="0.5902778" bottom="0.39375" header="0.1965278" footer="0.1576389"/>
  <pageSetup paperSize="9" orientation="portrait" fitToHeight="0"/>
  <headerFooter>
    <oddFooter>&amp;LOTSKP 2023&amp;R&amp;P/&amp;N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 codeName="________cm">
    <pageSetUpPr fitToPage="1"/>
  </sheetPr>
  <sheetViews>
    <sheetView workbookViewId="0">
      <selection activeCell="A1" sqref="A1:A2"/>
    </sheetView>
  </sheetViews>
  <sheetFormatPr defaultRowHeight="12.75"/>
  <cols>
    <col min="1" max="1" width="4.710938"/>
    <col min="2" max="2" width="5.710938"/>
    <col min="3" max="3" width="11.71094"/>
    <col min="4" max="4" width="5.710938"/>
    <col min="5" max="5" width="80.71094"/>
    <col min="6" max="6" width="9.140625" hidden="1"/>
    <col min="7" max="7" width="20.71094"/>
    <col min="8" max="12" width="22.71094"/>
    <col min="13" max="13" width="4.710938"/>
    <col min="17" max="19" width="9.140625" hidden="1"/>
  </cols>
  <sheetData>
    <row r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24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28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</row>
    <row r="6" ht="34" customHeight="1">
      <c r="A6" s="9"/>
      <c r="B6" s="29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2"/>
      <c r="N6" s="2"/>
      <c r="O6" s="2"/>
      <c r="P6" s="2"/>
      <c r="Q6" s="2"/>
    </row>
    <row r="7">
      <c r="A7" s="13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4"/>
      <c r="N7" s="2"/>
      <c r="O7" s="2"/>
      <c r="P7" s="2"/>
      <c r="Q7" s="2"/>
    </row>
    <row r="8" ht="14" customHeight="1">
      <c r="A8" s="4"/>
      <c r="B8" s="30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>
      <c r="A10" s="15" t="s">
        <v>25</v>
      </c>
      <c r="B10" s="1"/>
      <c r="C10" s="16"/>
      <c r="D10" s="1"/>
      <c r="E10" s="1"/>
      <c r="F10" s="1"/>
      <c r="G10" s="17"/>
      <c r="H10" s="1"/>
      <c r="I10" s="31" t="s">
        <v>26</v>
      </c>
      <c r="J10" s="32">
        <f>H33+H41</f>
        <v>0</v>
      </c>
      <c r="K10" s="1"/>
      <c r="L10" s="1"/>
      <c r="M10" s="12"/>
      <c r="N10" s="2"/>
      <c r="O10" s="2"/>
      <c r="P10" s="2"/>
      <c r="Q10" s="2"/>
    </row>
    <row r="11" ht="16" customHeight="1">
      <c r="A11" s="18" t="s">
        <v>596</v>
      </c>
      <c r="B11" s="1"/>
      <c r="C11" s="1"/>
      <c r="D11" s="1"/>
      <c r="E11" s="1"/>
      <c r="F11" s="1"/>
      <c r="G11" s="31"/>
      <c r="H11" s="1"/>
      <c r="I11" s="31" t="s">
        <v>28</v>
      </c>
      <c r="J11" s="32">
        <f>L33+L41</f>
        <v>0</v>
      </c>
      <c r="K11" s="1"/>
      <c r="L11" s="1"/>
      <c r="M11" s="12"/>
      <c r="N11" s="2"/>
      <c r="O11" s="2"/>
      <c r="P11" s="2"/>
      <c r="Q11" s="33">
        <f>IF(SUM(K20:K21)&gt;0,ROUND(SUM(S20:S21)/SUM(K20:K21)-1,8),0)</f>
        <v>0</v>
      </c>
      <c r="R11" s="27">
        <f>AVERAGE(J32,J40)</f>
        <v>0</v>
      </c>
      <c r="S11" s="27">
        <f>J10*(1+Q11)</f>
        <v>0</v>
      </c>
    </row>
    <row r="12">
      <c r="A12" s="15" t="s">
        <v>7</v>
      </c>
      <c r="B12" s="1"/>
      <c r="C12" s="16"/>
      <c r="D12" s="1"/>
      <c r="E12" s="1"/>
      <c r="F12" s="1"/>
      <c r="G12" s="17"/>
      <c r="H12" s="1"/>
      <c r="I12" s="1"/>
      <c r="J12" s="1"/>
      <c r="K12" s="1"/>
      <c r="L12" s="1"/>
      <c r="M12" s="12"/>
      <c r="N12" s="2"/>
      <c r="O12" s="2"/>
      <c r="P12" s="2"/>
      <c r="Q12" s="2"/>
    </row>
    <row r="13" ht="16" customHeight="1">
      <c r="A13" s="18" t="str">
        <f>Souhrn!A13</f>
        <v/>
      </c>
      <c r="B13" s="1"/>
      <c r="C13" s="1"/>
      <c r="D13" s="1"/>
      <c r="E13" s="1"/>
      <c r="F13" s="1"/>
      <c r="G13" s="31"/>
      <c r="H13" s="1"/>
      <c r="I13" s="31" t="s">
        <v>9</v>
      </c>
      <c r="J13" s="16"/>
      <c r="K13" s="1"/>
      <c r="L13" s="1"/>
      <c r="M13" s="12"/>
      <c r="N13" s="2"/>
      <c r="O13" s="2"/>
      <c r="P13" s="2"/>
      <c r="Q13" s="2"/>
    </row>
    <row r="14">
      <c r="A14" s="9"/>
      <c r="B14" s="1"/>
      <c r="C14" s="1"/>
      <c r="D14" s="1"/>
      <c r="E14" s="1"/>
      <c r="F14" s="1"/>
      <c r="G14" s="1"/>
      <c r="H14" s="1"/>
      <c r="I14" s="31" t="s">
        <v>11</v>
      </c>
      <c r="J14" s="16"/>
      <c r="K14" s="1"/>
      <c r="L14" s="1"/>
      <c r="M14" s="12"/>
      <c r="N14" s="2"/>
      <c r="O14" s="2"/>
      <c r="P14" s="2"/>
      <c r="Q14" s="2"/>
    </row>
    <row r="15" hidden="1">
      <c r="A15" s="9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2"/>
      <c r="N15" s="2"/>
      <c r="O15" s="2"/>
      <c r="P15" s="2"/>
      <c r="Q15" s="2"/>
    </row>
    <row r="16" ht="10" customHeight="1">
      <c r="A16" s="13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4"/>
      <c r="N16" s="2"/>
      <c r="O16" s="2"/>
      <c r="P16" s="2"/>
      <c r="Q16" s="2"/>
    </row>
    <row r="17" ht="14" customHeight="1">
      <c r="A17" s="4"/>
      <c r="B17" s="28" t="s">
        <v>29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9"/>
      <c r="B19" s="34" t="s">
        <v>30</v>
      </c>
      <c r="C19" s="34"/>
      <c r="D19" s="34"/>
      <c r="E19" s="34" t="s">
        <v>31</v>
      </c>
      <c r="F19" s="34"/>
      <c r="G19" s="35"/>
      <c r="H19" s="22"/>
      <c r="I19" s="22"/>
      <c r="J19" s="22"/>
      <c r="K19" s="22" t="s">
        <v>16</v>
      </c>
      <c r="L19" s="22" t="s">
        <v>17</v>
      </c>
      <c r="M19" s="12"/>
      <c r="N19" s="2"/>
      <c r="O19" s="2"/>
      <c r="P19" s="2"/>
      <c r="Q19" s="2"/>
    </row>
    <row r="20">
      <c r="A20" s="9"/>
      <c r="B20" s="36">
        <v>3</v>
      </c>
      <c r="C20" s="1"/>
      <c r="D20" s="1"/>
      <c r="E20" s="37" t="s">
        <v>322</v>
      </c>
      <c r="F20" s="1"/>
      <c r="G20" s="1"/>
      <c r="H20" s="1"/>
      <c r="I20" s="1"/>
      <c r="J20" s="1"/>
      <c r="K20" s="38">
        <f>H33</f>
        <v>0</v>
      </c>
      <c r="L20" s="38">
        <f>L33</f>
        <v>0</v>
      </c>
      <c r="M20" s="12"/>
      <c r="N20" s="2"/>
      <c r="O20" s="2"/>
      <c r="P20" s="2"/>
      <c r="Q20" s="2"/>
      <c r="S20" s="27">
        <f>S32</f>
        <v>0</v>
      </c>
    </row>
    <row r="21">
      <c r="A21" s="9"/>
      <c r="B21" s="36">
        <v>7</v>
      </c>
      <c r="C21" s="1"/>
      <c r="D21" s="1"/>
      <c r="E21" s="37" t="s">
        <v>323</v>
      </c>
      <c r="F21" s="1"/>
      <c r="G21" s="1"/>
      <c r="H21" s="1"/>
      <c r="I21" s="1"/>
      <c r="J21" s="1"/>
      <c r="K21" s="38">
        <f>H41</f>
        <v>0</v>
      </c>
      <c r="L21" s="38">
        <f>L41</f>
        <v>0</v>
      </c>
      <c r="M21" s="12"/>
      <c r="N21" s="2"/>
      <c r="O21" s="2"/>
      <c r="P21" s="2"/>
      <c r="Q21" s="2"/>
      <c r="S21" s="27">
        <f>S40</f>
        <v>0</v>
      </c>
    </row>
    <row r="22">
      <c r="A22" s="13"/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14"/>
      <c r="N22" s="2"/>
      <c r="O22" s="2"/>
      <c r="P22" s="2"/>
      <c r="Q22" s="2"/>
    </row>
    <row r="23" ht="14" customHeight="1">
      <c r="A23" s="4"/>
      <c r="B23" s="28" t="s">
        <v>33</v>
      </c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2"/>
      <c r="O23" s="2"/>
      <c r="P23" s="2"/>
      <c r="Q23" s="2"/>
    </row>
    <row r="24" ht="18" customHeight="1">
      <c r="A24" s="6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8"/>
      <c r="N24" s="2"/>
      <c r="O24" s="2"/>
      <c r="P24" s="2"/>
      <c r="Q24" s="2"/>
    </row>
    <row r="25" ht="18" customHeight="1">
      <c r="A25" s="9"/>
      <c r="B25" s="34" t="s">
        <v>34</v>
      </c>
      <c r="C25" s="34" t="s">
        <v>30</v>
      </c>
      <c r="D25" s="34" t="s">
        <v>35</v>
      </c>
      <c r="E25" s="34" t="s">
        <v>31</v>
      </c>
      <c r="F25" s="34" t="s">
        <v>36</v>
      </c>
      <c r="G25" s="35" t="s">
        <v>37</v>
      </c>
      <c r="H25" s="22" t="s">
        <v>38</v>
      </c>
      <c r="I25" s="22" t="s">
        <v>39</v>
      </c>
      <c r="J25" s="22" t="s">
        <v>16</v>
      </c>
      <c r="K25" s="35" t="s">
        <v>40</v>
      </c>
      <c r="L25" s="22" t="s">
        <v>17</v>
      </c>
      <c r="M25" s="71"/>
      <c r="N25" s="2"/>
      <c r="O25" s="2"/>
      <c r="P25" s="2"/>
      <c r="Q25" s="2"/>
    </row>
    <row r="26" ht="40" customHeight="1">
      <c r="A26" s="9"/>
      <c r="B26" s="39" t="s">
        <v>380</v>
      </c>
      <c r="C26" s="1"/>
      <c r="D26" s="1"/>
      <c r="E26" s="1"/>
      <c r="F26" s="1"/>
      <c r="G26" s="1"/>
      <c r="H26" s="40"/>
      <c r="I26" s="1"/>
      <c r="J26" s="40"/>
      <c r="K26" s="1"/>
      <c r="L26" s="1"/>
      <c r="M26" s="12"/>
      <c r="N26" s="2"/>
      <c r="O26" s="2"/>
      <c r="P26" s="2"/>
      <c r="Q26" s="2"/>
    </row>
    <row r="27">
      <c r="A27" s="9"/>
      <c r="B27" s="41">
        <v>1</v>
      </c>
      <c r="C27" s="42" t="s">
        <v>597</v>
      </c>
      <c r="D27" s="42" t="s">
        <v>3</v>
      </c>
      <c r="E27" s="42" t="s">
        <v>598</v>
      </c>
      <c r="F27" s="42" t="s">
        <v>3</v>
      </c>
      <c r="G27" s="43" t="s">
        <v>99</v>
      </c>
      <c r="H27" s="44">
        <v>0.60799999999999998</v>
      </c>
      <c r="I27" s="25">
        <f>ROUND(0,2)</f>
        <v>0</v>
      </c>
      <c r="J27" s="45">
        <f>ROUND(I27*H27,2)</f>
        <v>0</v>
      </c>
      <c r="K27" s="46">
        <v>0.20999999999999999</v>
      </c>
      <c r="L27" s="47">
        <f>IF(ISNUMBER(K27),ROUND(J27*(K27+1),2),0)</f>
        <v>0</v>
      </c>
      <c r="M27" s="12"/>
      <c r="N27" s="2"/>
      <c r="O27" s="2"/>
      <c r="P27" s="2"/>
      <c r="Q27" s="33">
        <f>IF(ISNUMBER(K27),IF(H27&gt;0,IF(I27&gt;0,J27,0),0),0)</f>
        <v>0</v>
      </c>
      <c r="R27" s="27">
        <f>IF(ISNUMBER(K27)=FALSE,J27,0)</f>
        <v>0</v>
      </c>
    </row>
    <row r="28">
      <c r="A28" s="9"/>
      <c r="B28" s="48" t="s">
        <v>45</v>
      </c>
      <c r="C28" s="1"/>
      <c r="D28" s="1"/>
      <c r="E28" s="49" t="s">
        <v>599</v>
      </c>
      <c r="F28" s="1"/>
      <c r="G28" s="1"/>
      <c r="H28" s="40"/>
      <c r="I28" s="1"/>
      <c r="J28" s="40"/>
      <c r="K28" s="1"/>
      <c r="L28" s="1"/>
      <c r="M28" s="12"/>
      <c r="N28" s="2"/>
      <c r="O28" s="2"/>
      <c r="P28" s="2"/>
      <c r="Q28" s="2"/>
    </row>
    <row r="29">
      <c r="A29" s="9"/>
      <c r="B29" s="48" t="s">
        <v>47</v>
      </c>
      <c r="C29" s="1"/>
      <c r="D29" s="1"/>
      <c r="E29" s="49" t="s">
        <v>600</v>
      </c>
      <c r="F29" s="1"/>
      <c r="G29" s="1"/>
      <c r="H29" s="40"/>
      <c r="I29" s="1"/>
      <c r="J29" s="40"/>
      <c r="K29" s="1"/>
      <c r="L29" s="1"/>
      <c r="M29" s="12"/>
      <c r="N29" s="2"/>
      <c r="O29" s="2"/>
      <c r="P29" s="2"/>
      <c r="Q29" s="2"/>
    </row>
    <row r="30">
      <c r="A30" s="9"/>
      <c r="B30" s="48" t="s">
        <v>49</v>
      </c>
      <c r="C30" s="1"/>
      <c r="D30" s="1"/>
      <c r="E30" s="49" t="s">
        <v>601</v>
      </c>
      <c r="F30" s="1"/>
      <c r="G30" s="1"/>
      <c r="H30" s="40"/>
      <c r="I30" s="1"/>
      <c r="J30" s="40"/>
      <c r="K30" s="1"/>
      <c r="L30" s="1"/>
      <c r="M30" s="12"/>
      <c r="N30" s="2"/>
      <c r="O30" s="2"/>
      <c r="P30" s="2"/>
      <c r="Q30" s="2"/>
    </row>
    <row r="31" thickBot="1">
      <c r="A31" s="9"/>
      <c r="B31" s="50" t="s">
        <v>51</v>
      </c>
      <c r="C31" s="51"/>
      <c r="D31" s="51"/>
      <c r="E31" s="52" t="s">
        <v>52</v>
      </c>
      <c r="F31" s="51"/>
      <c r="G31" s="51"/>
      <c r="H31" s="53"/>
      <c r="I31" s="51"/>
      <c r="J31" s="53"/>
      <c r="K31" s="51"/>
      <c r="L31" s="51"/>
      <c r="M31" s="12"/>
      <c r="N31" s="2"/>
      <c r="O31" s="2"/>
      <c r="P31" s="2"/>
      <c r="Q31" s="2"/>
    </row>
    <row r="32" thickTop="1" thickBot="1" ht="25" customHeight="1">
      <c r="A32" s="9"/>
      <c r="B32" s="1"/>
      <c r="C32" s="59">
        <v>3</v>
      </c>
      <c r="D32" s="1"/>
      <c r="E32" s="59" t="s">
        <v>322</v>
      </c>
      <c r="F32" s="1"/>
      <c r="G32" s="60" t="s">
        <v>79</v>
      </c>
      <c r="H32" s="61">
        <f>0+J27</f>
        <v>0</v>
      </c>
      <c r="I32" s="60" t="s">
        <v>80</v>
      </c>
      <c r="J32" s="62">
        <f>(L32-H32)</f>
        <v>0</v>
      </c>
      <c r="K32" s="60" t="s">
        <v>81</v>
      </c>
      <c r="L32" s="63">
        <f>0+L27</f>
        <v>0</v>
      </c>
      <c r="M32" s="12"/>
      <c r="N32" s="2"/>
      <c r="O32" s="2"/>
      <c r="P32" s="2"/>
      <c r="Q32" s="33">
        <f>0+Q27</f>
        <v>0</v>
      </c>
      <c r="R32" s="27">
        <f>0+R27</f>
        <v>0</v>
      </c>
      <c r="S32" s="64">
        <f>Q32*(1+J32)+R32</f>
        <v>0</v>
      </c>
    </row>
    <row r="33" thickTop="1" thickBot="1" ht="25" customHeight="1">
      <c r="A33" s="9"/>
      <c r="B33" s="65"/>
      <c r="C33" s="65"/>
      <c r="D33" s="65"/>
      <c r="E33" s="65"/>
      <c r="F33" s="65"/>
      <c r="G33" s="66" t="s">
        <v>82</v>
      </c>
      <c r="H33" s="67">
        <f>0+J27</f>
        <v>0</v>
      </c>
      <c r="I33" s="66" t="s">
        <v>83</v>
      </c>
      <c r="J33" s="68">
        <f>0+J32</f>
        <v>0</v>
      </c>
      <c r="K33" s="66" t="s">
        <v>84</v>
      </c>
      <c r="L33" s="69">
        <f>0+L27</f>
        <v>0</v>
      </c>
      <c r="M33" s="12"/>
      <c r="N33" s="2"/>
      <c r="O33" s="2"/>
      <c r="P33" s="2"/>
      <c r="Q33" s="2"/>
    </row>
    <row r="34" ht="40" customHeight="1">
      <c r="A34" s="9"/>
      <c r="B34" s="74" t="s">
        <v>423</v>
      </c>
      <c r="C34" s="1"/>
      <c r="D34" s="1"/>
      <c r="E34" s="1"/>
      <c r="F34" s="1"/>
      <c r="G34" s="1"/>
      <c r="H34" s="40"/>
      <c r="I34" s="1"/>
      <c r="J34" s="40"/>
      <c r="K34" s="1"/>
      <c r="L34" s="1"/>
      <c r="M34" s="12"/>
      <c r="N34" s="2"/>
      <c r="O34" s="2"/>
      <c r="P34" s="2"/>
      <c r="Q34" s="2"/>
    </row>
    <row r="35">
      <c r="A35" s="9"/>
      <c r="B35" s="41">
        <v>2</v>
      </c>
      <c r="C35" s="42" t="s">
        <v>602</v>
      </c>
      <c r="D35" s="42" t="s">
        <v>3</v>
      </c>
      <c r="E35" s="42" t="s">
        <v>603</v>
      </c>
      <c r="F35" s="42" t="s">
        <v>3</v>
      </c>
      <c r="G35" s="43" t="s">
        <v>108</v>
      </c>
      <c r="H35" s="44">
        <v>150.5</v>
      </c>
      <c r="I35" s="25">
        <f>ROUND(0,2)</f>
        <v>0</v>
      </c>
      <c r="J35" s="45">
        <f>ROUND(I35*H35,2)</f>
        <v>0</v>
      </c>
      <c r="K35" s="46">
        <v>0.20999999999999999</v>
      </c>
      <c r="L35" s="47">
        <f>IF(ISNUMBER(K35),ROUND(J35*(K35+1),2),0)</f>
        <v>0</v>
      </c>
      <c r="M35" s="12"/>
      <c r="N35" s="2"/>
      <c r="O35" s="2"/>
      <c r="P35" s="2"/>
      <c r="Q35" s="33">
        <f>IF(ISNUMBER(K35),IF(H35&gt;0,IF(I35&gt;0,J35,0),0),0)</f>
        <v>0</v>
      </c>
      <c r="R35" s="27">
        <f>IF(ISNUMBER(K35)=FALSE,J35,0)</f>
        <v>0</v>
      </c>
    </row>
    <row r="36">
      <c r="A36" s="9"/>
      <c r="B36" s="48" t="s">
        <v>45</v>
      </c>
      <c r="C36" s="1"/>
      <c r="D36" s="1"/>
      <c r="E36" s="49" t="s">
        <v>604</v>
      </c>
      <c r="F36" s="1"/>
      <c r="G36" s="1"/>
      <c r="H36" s="40"/>
      <c r="I36" s="1"/>
      <c r="J36" s="40"/>
      <c r="K36" s="1"/>
      <c r="L36" s="1"/>
      <c r="M36" s="12"/>
      <c r="N36" s="2"/>
      <c r="O36" s="2"/>
      <c r="P36" s="2"/>
      <c r="Q36" s="2"/>
    </row>
    <row r="37">
      <c r="A37" s="9"/>
      <c r="B37" s="48" t="s">
        <v>47</v>
      </c>
      <c r="C37" s="1"/>
      <c r="D37" s="1"/>
      <c r="E37" s="49" t="s">
        <v>605</v>
      </c>
      <c r="F37" s="1"/>
      <c r="G37" s="1"/>
      <c r="H37" s="40"/>
      <c r="I37" s="1"/>
      <c r="J37" s="40"/>
      <c r="K37" s="1"/>
      <c r="L37" s="1"/>
      <c r="M37" s="12"/>
      <c r="N37" s="2"/>
      <c r="O37" s="2"/>
      <c r="P37" s="2"/>
      <c r="Q37" s="2"/>
    </row>
    <row r="38">
      <c r="A38" s="9"/>
      <c r="B38" s="48" t="s">
        <v>49</v>
      </c>
      <c r="C38" s="1"/>
      <c r="D38" s="1"/>
      <c r="E38" s="49" t="s">
        <v>606</v>
      </c>
      <c r="F38" s="1"/>
      <c r="G38" s="1"/>
      <c r="H38" s="40"/>
      <c r="I38" s="1"/>
      <c r="J38" s="40"/>
      <c r="K38" s="1"/>
      <c r="L38" s="1"/>
      <c r="M38" s="12"/>
      <c r="N38" s="2"/>
      <c r="O38" s="2"/>
      <c r="P38" s="2"/>
      <c r="Q38" s="2"/>
    </row>
    <row r="39" thickBot="1">
      <c r="A39" s="9"/>
      <c r="B39" s="50" t="s">
        <v>51</v>
      </c>
      <c r="C39" s="51"/>
      <c r="D39" s="51"/>
      <c r="E39" s="52" t="s">
        <v>52</v>
      </c>
      <c r="F39" s="51"/>
      <c r="G39" s="51"/>
      <c r="H39" s="53"/>
      <c r="I39" s="51"/>
      <c r="J39" s="53"/>
      <c r="K39" s="51"/>
      <c r="L39" s="51"/>
      <c r="M39" s="12"/>
      <c r="N39" s="2"/>
      <c r="O39" s="2"/>
      <c r="P39" s="2"/>
      <c r="Q39" s="2"/>
    </row>
    <row r="40" thickTop="1" thickBot="1" ht="25" customHeight="1">
      <c r="A40" s="9"/>
      <c r="B40" s="1"/>
      <c r="C40" s="59">
        <v>7</v>
      </c>
      <c r="D40" s="1"/>
      <c r="E40" s="59" t="s">
        <v>323</v>
      </c>
      <c r="F40" s="1"/>
      <c r="G40" s="60" t="s">
        <v>79</v>
      </c>
      <c r="H40" s="61">
        <f>0+J35</f>
        <v>0</v>
      </c>
      <c r="I40" s="60" t="s">
        <v>80</v>
      </c>
      <c r="J40" s="62">
        <f>(L40-H40)</f>
        <v>0</v>
      </c>
      <c r="K40" s="60" t="s">
        <v>81</v>
      </c>
      <c r="L40" s="63">
        <f>0+L35</f>
        <v>0</v>
      </c>
      <c r="M40" s="12"/>
      <c r="N40" s="2"/>
      <c r="O40" s="2"/>
      <c r="P40" s="2"/>
      <c r="Q40" s="33">
        <f>0+Q35</f>
        <v>0</v>
      </c>
      <c r="R40" s="27">
        <f>0+R35</f>
        <v>0</v>
      </c>
      <c r="S40" s="64">
        <f>Q40*(1+J40)+R40</f>
        <v>0</v>
      </c>
    </row>
    <row r="41" thickTop="1" thickBot="1" ht="25" customHeight="1">
      <c r="A41" s="9"/>
      <c r="B41" s="65"/>
      <c r="C41" s="65"/>
      <c r="D41" s="65"/>
      <c r="E41" s="65"/>
      <c r="F41" s="65"/>
      <c r="G41" s="66" t="s">
        <v>82</v>
      </c>
      <c r="H41" s="67">
        <f>0+J35</f>
        <v>0</v>
      </c>
      <c r="I41" s="66" t="s">
        <v>83</v>
      </c>
      <c r="J41" s="68">
        <f>0+J40</f>
        <v>0</v>
      </c>
      <c r="K41" s="66" t="s">
        <v>84</v>
      </c>
      <c r="L41" s="69">
        <f>0+L35</f>
        <v>0</v>
      </c>
      <c r="M41" s="12"/>
      <c r="N41" s="2"/>
      <c r="O41" s="2"/>
      <c r="P41" s="2"/>
      <c r="Q41" s="2"/>
    </row>
    <row r="42">
      <c r="A42" s="13"/>
      <c r="B42" s="4"/>
      <c r="C42" s="4"/>
      <c r="D42" s="4"/>
      <c r="E42" s="4"/>
      <c r="F42" s="4"/>
      <c r="G42" s="4"/>
      <c r="H42" s="70"/>
      <c r="I42" s="4"/>
      <c r="J42" s="70"/>
      <c r="K42" s="4"/>
      <c r="L42" s="4"/>
      <c r="M42" s="14"/>
      <c r="N42" s="2"/>
      <c r="O42" s="2"/>
      <c r="P42" s="2"/>
      <c r="Q42" s="2"/>
    </row>
    <row r="43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2"/>
      <c r="O43" s="2"/>
      <c r="P43" s="2"/>
      <c r="Q43" s="2"/>
    </row>
  </sheetData>
  <mergeCells count="25"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3:C24"/>
    <mergeCell ref="B28:D28"/>
    <mergeCell ref="B29:D29"/>
    <mergeCell ref="B30:D30"/>
    <mergeCell ref="B31:D31"/>
    <mergeCell ref="B26:L26"/>
    <mergeCell ref="B20:D20"/>
    <mergeCell ref="B36:D36"/>
    <mergeCell ref="B37:D37"/>
    <mergeCell ref="B38:D38"/>
    <mergeCell ref="B39:D39"/>
    <mergeCell ref="B34:L34"/>
    <mergeCell ref="B21:D21"/>
  </mergeCells>
  <pageMargins left="0.39375" right="0.39375" top="0.5902778" bottom="0.39375" header="0.1965278" footer="0.1576389"/>
  <pageSetup paperSize="9" orientation="portrait" fitToHeight="0"/>
  <headerFooter>
    <oddFooter>&amp;LOTSKP 2023&amp;R&amp;P/&amp;N</oddFooter>
  </headerFooter>
  <drawing r:id="rId1"/>
</worksheet>
</file>

<file path=docProps/app.xml><?xml version="1.0" encoding="utf-8"?>
<Properties xmlns="http://schemas.openxmlformats.org/officeDocument/2006/extended-properties">
  <AppVersion>21.2</AppVersion>
</Properties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cp:lastModifiedBy>Tomášková Lenka</cp:lastModifiedBy>
  <dcterms:modified xsi:type="dcterms:W3CDTF">2023-10-31T07:07:33Z</dcterms:modified>
</cp:coreProperties>
</file>